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\Downloads\"/>
    </mc:Choice>
  </mc:AlternateContent>
  <xr:revisionPtr revIDLastSave="0" documentId="13_ncr:1_{DB02BA85-F704-4987-8D1F-CB5C8D6EB50E}" xr6:coauthVersionLast="47" xr6:coauthVersionMax="47" xr10:uidLastSave="{00000000-0000-0000-0000-000000000000}"/>
  <bookViews>
    <workbookView xWindow="-108" yWindow="-108" windowWidth="30936" windowHeight="16776" tabRatio="716" firstSheet="2" activeTab="2" xr2:uid="{8E2126FC-4179-714B-A63D-96309A45B4B3}"/>
  </bookViews>
  <sheets>
    <sheet name="Der etwas andere Vergleich" sheetId="33" state="hidden" r:id="rId1"/>
    <sheet name="Finanzierung (old)" sheetId="24" state="hidden" r:id="rId2"/>
    <sheet name="Finanzierung - WORST" sheetId="37" r:id="rId3"/>
  </sheets>
  <definedNames>
    <definedName name="Aufpreis_SonstigeMehrpreise">#REF!</definedName>
    <definedName name="Benzinpreis_pro_Liter">#REF!</definedName>
    <definedName name="Benzinverbrauch_pro_100_km">#REF!</definedName>
    <definedName name="Fahrstrecke_pro_Jahr_in_km">#REF!</definedName>
    <definedName name="Grundstückskosten">#REF!</definedName>
    <definedName name="Hauskosten">#REF!</definedName>
    <definedName name="Mehrpreise_GU">#REF!</definedName>
    <definedName name="Monatliche_Ausgaben">#REF!</definedName>
    <definedName name="Monatliche_Einnahmen">#REF!</definedName>
    <definedName name="Monatliche_Kosten_Öffentlich">#REF!</definedName>
    <definedName name="Monatliche_Kosten_Privat">#REF!</definedName>
    <definedName name="Monatliche_Kosten_Versicherung">#REF!</definedName>
    <definedName name="Monatliche_Rate">#REF!</definedName>
    <definedName name="Monatsentgelt_Fabian">#REF!</definedName>
    <definedName name="Monatsentgelt_Martin">#REF!</definedName>
    <definedName name="Typ" localSheetId="2">#REF!</definedName>
    <definedName name="Typ">#REF!</definedName>
    <definedName name="Umsetzung">#REF!</definedName>
    <definedName name="Wertung">#REF!</definedName>
    <definedName name="Zeitpunk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6" i="37" l="1"/>
  <c r="G330" i="37"/>
  <c r="F330" i="37"/>
  <c r="E330" i="37"/>
  <c r="D330" i="37"/>
  <c r="C330" i="37"/>
  <c r="G329" i="37"/>
  <c r="F329" i="37"/>
  <c r="E329" i="37"/>
  <c r="D329" i="37"/>
  <c r="C329" i="37"/>
  <c r="G328" i="37"/>
  <c r="F328" i="37"/>
  <c r="E328" i="37"/>
  <c r="D328" i="37"/>
  <c r="C328" i="37"/>
  <c r="G327" i="37"/>
  <c r="F327" i="37"/>
  <c r="E327" i="37"/>
  <c r="D327" i="37"/>
  <c r="C327" i="37"/>
  <c r="G326" i="37"/>
  <c r="F326" i="37"/>
  <c r="E326" i="37"/>
  <c r="D326" i="37"/>
  <c r="C326" i="37"/>
  <c r="G325" i="37"/>
  <c r="F325" i="37"/>
  <c r="E325" i="37"/>
  <c r="D325" i="37"/>
  <c r="C325" i="37"/>
  <c r="G324" i="37"/>
  <c r="F324" i="37"/>
  <c r="E324" i="37"/>
  <c r="D324" i="37"/>
  <c r="C324" i="37"/>
  <c r="G323" i="37"/>
  <c r="F323" i="37"/>
  <c r="E323" i="37"/>
  <c r="D323" i="37"/>
  <c r="C323" i="37"/>
  <c r="G322" i="37"/>
  <c r="F322" i="37"/>
  <c r="F336" i="37"/>
  <c r="E322" i="37"/>
  <c r="D322" i="37"/>
  <c r="D336" i="37"/>
  <c r="C322" i="37"/>
  <c r="G321" i="37"/>
  <c r="F321" i="37"/>
  <c r="E321" i="37"/>
  <c r="D321" i="37"/>
  <c r="C321" i="37"/>
  <c r="G320" i="37"/>
  <c r="F320" i="37"/>
  <c r="E320" i="37"/>
  <c r="D320" i="37"/>
  <c r="C320" i="37"/>
  <c r="G319" i="37"/>
  <c r="F319" i="37"/>
  <c r="E319" i="37"/>
  <c r="E336" i="37"/>
  <c r="D319" i="37"/>
  <c r="C319" i="37"/>
  <c r="G318" i="37"/>
  <c r="F318" i="37"/>
  <c r="E318" i="37"/>
  <c r="D318" i="37"/>
  <c r="C318" i="37"/>
  <c r="G317" i="37"/>
  <c r="F317" i="37"/>
  <c r="E317" i="37"/>
  <c r="D317" i="37"/>
  <c r="C317" i="37"/>
  <c r="G316" i="37"/>
  <c r="F316" i="37"/>
  <c r="E316" i="37"/>
  <c r="D316" i="37"/>
  <c r="C316" i="37"/>
  <c r="C336" i="37"/>
  <c r="L313" i="37"/>
  <c r="K313" i="37"/>
  <c r="J313" i="37"/>
  <c r="I313" i="37"/>
  <c r="H313" i="37"/>
  <c r="G313" i="37"/>
  <c r="F313" i="37"/>
  <c r="E313" i="37"/>
  <c r="D313" i="37"/>
  <c r="C313" i="37"/>
  <c r="G293" i="37"/>
  <c r="G286" i="37"/>
  <c r="F286" i="37"/>
  <c r="E286" i="37"/>
  <c r="D286" i="37"/>
  <c r="C286" i="37"/>
  <c r="G285" i="37"/>
  <c r="F285" i="37"/>
  <c r="E285" i="37"/>
  <c r="D285" i="37"/>
  <c r="C285" i="37"/>
  <c r="G284" i="37"/>
  <c r="F284" i="37"/>
  <c r="E284" i="37"/>
  <c r="D284" i="37"/>
  <c r="C284" i="37"/>
  <c r="G283" i="37"/>
  <c r="F283" i="37"/>
  <c r="E283" i="37"/>
  <c r="D283" i="37"/>
  <c r="C283" i="37"/>
  <c r="G282" i="37"/>
  <c r="F282" i="37"/>
  <c r="E282" i="37"/>
  <c r="D282" i="37"/>
  <c r="C282" i="37"/>
  <c r="G281" i="37"/>
  <c r="F281" i="37"/>
  <c r="E281" i="37"/>
  <c r="D281" i="37"/>
  <c r="C281" i="37"/>
  <c r="G280" i="37"/>
  <c r="F280" i="37"/>
  <c r="E280" i="37"/>
  <c r="D280" i="37"/>
  <c r="D293" i="37"/>
  <c r="C280" i="37"/>
  <c r="G279" i="37"/>
  <c r="F279" i="37"/>
  <c r="E279" i="37"/>
  <c r="D279" i="37"/>
  <c r="C279" i="37"/>
  <c r="G278" i="37"/>
  <c r="F278" i="37"/>
  <c r="E278" i="37"/>
  <c r="D278" i="37"/>
  <c r="C278" i="37"/>
  <c r="G277" i="37"/>
  <c r="F277" i="37"/>
  <c r="E277" i="37"/>
  <c r="D277" i="37"/>
  <c r="C277" i="37"/>
  <c r="G276" i="37"/>
  <c r="F276" i="37"/>
  <c r="F293" i="37"/>
  <c r="E276" i="37"/>
  <c r="D276" i="37"/>
  <c r="C276" i="37"/>
  <c r="G275" i="37"/>
  <c r="F275" i="37"/>
  <c r="E275" i="37"/>
  <c r="D275" i="37"/>
  <c r="C275" i="37"/>
  <c r="G274" i="37"/>
  <c r="F274" i="37"/>
  <c r="E274" i="37"/>
  <c r="D274" i="37"/>
  <c r="C274" i="37"/>
  <c r="G273" i="37"/>
  <c r="F273" i="37"/>
  <c r="E273" i="37"/>
  <c r="E293" i="37"/>
  <c r="D273" i="37"/>
  <c r="C273" i="37"/>
  <c r="G272" i="37"/>
  <c r="F272" i="37"/>
  <c r="E272" i="37"/>
  <c r="D272" i="37"/>
  <c r="C272" i="37"/>
  <c r="C293" i="37"/>
  <c r="L269" i="37"/>
  <c r="K269" i="37"/>
  <c r="J269" i="37"/>
  <c r="I269" i="37"/>
  <c r="H269" i="37"/>
  <c r="G269" i="37"/>
  <c r="F269" i="37"/>
  <c r="E269" i="37"/>
  <c r="D269" i="37"/>
  <c r="C269" i="37"/>
  <c r="G150" i="37"/>
  <c r="G74" i="37"/>
  <c r="C172" i="37"/>
  <c r="C221" i="37"/>
  <c r="G245" i="37"/>
  <c r="G238" i="37"/>
  <c r="F238" i="37"/>
  <c r="E238" i="37"/>
  <c r="D238" i="37"/>
  <c r="C238" i="37"/>
  <c r="G237" i="37"/>
  <c r="F237" i="37"/>
  <c r="E237" i="37"/>
  <c r="D237" i="37"/>
  <c r="C237" i="37"/>
  <c r="G236" i="37"/>
  <c r="F236" i="37"/>
  <c r="E236" i="37"/>
  <c r="D236" i="37"/>
  <c r="C236" i="37"/>
  <c r="G235" i="37"/>
  <c r="F235" i="37"/>
  <c r="E235" i="37"/>
  <c r="D235" i="37"/>
  <c r="C235" i="37"/>
  <c r="G234" i="37"/>
  <c r="F234" i="37"/>
  <c r="E234" i="37"/>
  <c r="D234" i="37"/>
  <c r="C234" i="37"/>
  <c r="G233" i="37"/>
  <c r="F233" i="37"/>
  <c r="E233" i="37"/>
  <c r="D233" i="37"/>
  <c r="C233" i="37"/>
  <c r="G232" i="37"/>
  <c r="F232" i="37"/>
  <c r="E232" i="37"/>
  <c r="D232" i="37"/>
  <c r="C232" i="37"/>
  <c r="G231" i="37"/>
  <c r="F231" i="37"/>
  <c r="E231" i="37"/>
  <c r="D231" i="37"/>
  <c r="D245" i="37"/>
  <c r="C231" i="37"/>
  <c r="G230" i="37"/>
  <c r="F230" i="37"/>
  <c r="E230" i="37"/>
  <c r="D230" i="37"/>
  <c r="C230" i="37"/>
  <c r="G229" i="37"/>
  <c r="F229" i="37"/>
  <c r="E229" i="37"/>
  <c r="D229" i="37"/>
  <c r="C229" i="37"/>
  <c r="G228" i="37"/>
  <c r="F228" i="37"/>
  <c r="E228" i="37"/>
  <c r="D228" i="37"/>
  <c r="C228" i="37"/>
  <c r="G227" i="37"/>
  <c r="F227" i="37"/>
  <c r="E227" i="37"/>
  <c r="D227" i="37"/>
  <c r="C227" i="37"/>
  <c r="G226" i="37"/>
  <c r="F226" i="37"/>
  <c r="E226" i="37"/>
  <c r="D226" i="37"/>
  <c r="C226" i="37"/>
  <c r="G225" i="37"/>
  <c r="F225" i="37"/>
  <c r="E225" i="37"/>
  <c r="D225" i="37"/>
  <c r="C225" i="37"/>
  <c r="G224" i="37"/>
  <c r="F224" i="37"/>
  <c r="F245" i="37"/>
  <c r="E224" i="37"/>
  <c r="D224" i="37"/>
  <c r="C224" i="37"/>
  <c r="C245" i="37"/>
  <c r="L221" i="37"/>
  <c r="K221" i="37"/>
  <c r="J221" i="37"/>
  <c r="I221" i="37"/>
  <c r="H221" i="37"/>
  <c r="G221" i="37"/>
  <c r="F221" i="37"/>
  <c r="E221" i="37"/>
  <c r="D221" i="37"/>
  <c r="G196" i="37"/>
  <c r="G189" i="37"/>
  <c r="F189" i="37"/>
  <c r="E189" i="37"/>
  <c r="D189" i="37"/>
  <c r="C189" i="37"/>
  <c r="G188" i="37"/>
  <c r="F188" i="37"/>
  <c r="E188" i="37"/>
  <c r="D188" i="37"/>
  <c r="C188" i="37"/>
  <c r="G187" i="37"/>
  <c r="F187" i="37"/>
  <c r="E187" i="37"/>
  <c r="D187" i="37"/>
  <c r="C187" i="37"/>
  <c r="G186" i="37"/>
  <c r="F186" i="37"/>
  <c r="E186" i="37"/>
  <c r="D186" i="37"/>
  <c r="C186" i="37"/>
  <c r="G185" i="37"/>
  <c r="F185" i="37"/>
  <c r="E185" i="37"/>
  <c r="D185" i="37"/>
  <c r="C185" i="37"/>
  <c r="G184" i="37"/>
  <c r="F184" i="37"/>
  <c r="E184" i="37"/>
  <c r="D184" i="37"/>
  <c r="C184" i="37"/>
  <c r="G183" i="37"/>
  <c r="F183" i="37"/>
  <c r="E183" i="37"/>
  <c r="D183" i="37"/>
  <c r="C183" i="37"/>
  <c r="G182" i="37"/>
  <c r="F182" i="37"/>
  <c r="E182" i="37"/>
  <c r="D182" i="37"/>
  <c r="C182" i="37"/>
  <c r="G181" i="37"/>
  <c r="F181" i="37"/>
  <c r="E181" i="37"/>
  <c r="D181" i="37"/>
  <c r="C181" i="37"/>
  <c r="G180" i="37"/>
  <c r="F180" i="37"/>
  <c r="E180" i="37"/>
  <c r="D180" i="37"/>
  <c r="D196" i="37"/>
  <c r="C180" i="37"/>
  <c r="G179" i="37"/>
  <c r="F179" i="37"/>
  <c r="E179" i="37"/>
  <c r="D179" i="37"/>
  <c r="C179" i="37"/>
  <c r="G178" i="37"/>
  <c r="F178" i="37"/>
  <c r="E178" i="37"/>
  <c r="D178" i="37"/>
  <c r="C178" i="37"/>
  <c r="G177" i="37"/>
  <c r="F177" i="37"/>
  <c r="E177" i="37"/>
  <c r="D177" i="37"/>
  <c r="C177" i="37"/>
  <c r="G176" i="37"/>
  <c r="F176" i="37"/>
  <c r="F196" i="37"/>
  <c r="E176" i="37"/>
  <c r="D176" i="37"/>
  <c r="C176" i="37"/>
  <c r="G175" i="37"/>
  <c r="F175" i="37"/>
  <c r="E175" i="37"/>
  <c r="D175" i="37"/>
  <c r="C175" i="37"/>
  <c r="C196" i="37"/>
  <c r="L172" i="37"/>
  <c r="K172" i="37"/>
  <c r="J172" i="37"/>
  <c r="I172" i="37"/>
  <c r="H172" i="37"/>
  <c r="G172" i="37"/>
  <c r="F172" i="37"/>
  <c r="E172" i="37"/>
  <c r="D172" i="37"/>
  <c r="I8" i="33"/>
  <c r="I12" i="33"/>
  <c r="J14" i="33"/>
  <c r="J4" i="33"/>
  <c r="J9" i="33"/>
  <c r="J12" i="33"/>
  <c r="D143" i="37"/>
  <c r="G148" i="37"/>
  <c r="C147" i="37"/>
  <c r="D147" i="37"/>
  <c r="E147" i="37"/>
  <c r="F147" i="37"/>
  <c r="G147" i="37"/>
  <c r="C148" i="37"/>
  <c r="D148" i="37"/>
  <c r="E148" i="37"/>
  <c r="F148" i="37"/>
  <c r="C139" i="37"/>
  <c r="G138" i="37"/>
  <c r="C138" i="37"/>
  <c r="L126" i="37"/>
  <c r="K126" i="37"/>
  <c r="J126" i="37"/>
  <c r="I126" i="37"/>
  <c r="H126" i="37"/>
  <c r="D144" i="37"/>
  <c r="C144" i="37"/>
  <c r="C97" i="37"/>
  <c r="G96" i="37"/>
  <c r="F96" i="37"/>
  <c r="E96" i="37"/>
  <c r="D96" i="37"/>
  <c r="C96" i="37"/>
  <c r="C95" i="37"/>
  <c r="D95" i="37"/>
  <c r="L73" i="37"/>
  <c r="K73" i="37"/>
  <c r="J73" i="37"/>
  <c r="I73" i="37"/>
  <c r="H73" i="37"/>
  <c r="G36" i="37"/>
  <c r="G146" i="37"/>
  <c r="F146" i="37"/>
  <c r="E146" i="37"/>
  <c r="D146" i="37"/>
  <c r="C146" i="37"/>
  <c r="G145" i="37"/>
  <c r="F145" i="37"/>
  <c r="E145" i="37"/>
  <c r="D145" i="37"/>
  <c r="C145" i="37"/>
  <c r="G144" i="37"/>
  <c r="F144" i="37"/>
  <c r="E144" i="37"/>
  <c r="G143" i="37"/>
  <c r="F143" i="37"/>
  <c r="E143" i="37"/>
  <c r="C143" i="37"/>
  <c r="G142" i="37"/>
  <c r="F142" i="37"/>
  <c r="E142" i="37"/>
  <c r="D142" i="37"/>
  <c r="C142" i="37"/>
  <c r="G141" i="37"/>
  <c r="F141" i="37"/>
  <c r="E141" i="37"/>
  <c r="D141" i="37"/>
  <c r="C141" i="37"/>
  <c r="G140" i="37"/>
  <c r="F140" i="37"/>
  <c r="E140" i="37"/>
  <c r="D140" i="37"/>
  <c r="C140" i="37"/>
  <c r="G139" i="37"/>
  <c r="F139" i="37"/>
  <c r="E139" i="37"/>
  <c r="D139" i="37"/>
  <c r="F138" i="37"/>
  <c r="E138" i="37"/>
  <c r="D138" i="37"/>
  <c r="G137" i="37"/>
  <c r="F137" i="37"/>
  <c r="E137" i="37"/>
  <c r="D137" i="37"/>
  <c r="C137" i="37"/>
  <c r="G136" i="37"/>
  <c r="F136" i="37"/>
  <c r="E136" i="37"/>
  <c r="D136" i="37"/>
  <c r="C136" i="37"/>
  <c r="G135" i="37"/>
  <c r="F135" i="37"/>
  <c r="E135" i="37"/>
  <c r="D135" i="37"/>
  <c r="C135" i="37"/>
  <c r="G134" i="37"/>
  <c r="F134" i="37"/>
  <c r="E134" i="37"/>
  <c r="D134" i="37"/>
  <c r="C134" i="37"/>
  <c r="G133" i="37"/>
  <c r="F133" i="37"/>
  <c r="F150" i="37"/>
  <c r="E133" i="37"/>
  <c r="D133" i="37"/>
  <c r="C133" i="37"/>
  <c r="G132" i="37"/>
  <c r="F132" i="37"/>
  <c r="E132" i="37"/>
  <c r="D132" i="37"/>
  <c r="C132" i="37"/>
  <c r="G131" i="37"/>
  <c r="F131" i="37"/>
  <c r="E131" i="37"/>
  <c r="D131" i="37"/>
  <c r="C131" i="37"/>
  <c r="G130" i="37"/>
  <c r="F130" i="37"/>
  <c r="E130" i="37"/>
  <c r="E150" i="37"/>
  <c r="D130" i="37"/>
  <c r="C130" i="37"/>
  <c r="G129" i="37"/>
  <c r="F129" i="37"/>
  <c r="E129" i="37"/>
  <c r="D129" i="37"/>
  <c r="D150" i="37"/>
  <c r="C129" i="37"/>
  <c r="C150" i="37"/>
  <c r="G126" i="37"/>
  <c r="F126" i="37"/>
  <c r="E126" i="37"/>
  <c r="D126" i="37"/>
  <c r="C126" i="37"/>
  <c r="G97" i="37"/>
  <c r="G98" i="37"/>
  <c r="F97" i="37"/>
  <c r="E97" i="37"/>
  <c r="D97" i="37"/>
  <c r="G95" i="37"/>
  <c r="F95" i="37"/>
  <c r="E95" i="37"/>
  <c r="G94" i="37"/>
  <c r="F94" i="37"/>
  <c r="E94" i="37"/>
  <c r="D94" i="37"/>
  <c r="C94" i="37"/>
  <c r="G93" i="37"/>
  <c r="F93" i="37"/>
  <c r="E93" i="37"/>
  <c r="D93" i="37"/>
  <c r="C93" i="37"/>
  <c r="G92" i="37"/>
  <c r="F92" i="37"/>
  <c r="E92" i="37"/>
  <c r="D92" i="37"/>
  <c r="C92" i="37"/>
  <c r="G91" i="37"/>
  <c r="F91" i="37"/>
  <c r="E91" i="37"/>
  <c r="D91" i="37"/>
  <c r="C91" i="37"/>
  <c r="G90" i="37"/>
  <c r="F90" i="37"/>
  <c r="E90" i="37"/>
  <c r="D90" i="37"/>
  <c r="C90" i="37"/>
  <c r="G89" i="37"/>
  <c r="F89" i="37"/>
  <c r="E89" i="37"/>
  <c r="D89" i="37"/>
  <c r="C89" i="37"/>
  <c r="G88" i="37"/>
  <c r="F88" i="37"/>
  <c r="E88" i="37"/>
  <c r="D88" i="37"/>
  <c r="C88" i="37"/>
  <c r="G87" i="37"/>
  <c r="F87" i="37"/>
  <c r="E87" i="37"/>
  <c r="D87" i="37"/>
  <c r="C87" i="37"/>
  <c r="G86" i="37"/>
  <c r="F86" i="37"/>
  <c r="E86" i="37"/>
  <c r="D86" i="37"/>
  <c r="C86" i="37"/>
  <c r="G85" i="37"/>
  <c r="F85" i="37"/>
  <c r="E85" i="37"/>
  <c r="D85" i="37"/>
  <c r="C85" i="37"/>
  <c r="G84" i="37"/>
  <c r="F84" i="37"/>
  <c r="E84" i="37"/>
  <c r="D84" i="37"/>
  <c r="C84" i="37"/>
  <c r="G83" i="37"/>
  <c r="F83" i="37"/>
  <c r="E83" i="37"/>
  <c r="D83" i="37"/>
  <c r="C83" i="37"/>
  <c r="G82" i="37"/>
  <c r="F82" i="37"/>
  <c r="E82" i="37"/>
  <c r="D82" i="37"/>
  <c r="C82" i="37"/>
  <c r="G81" i="37"/>
  <c r="F81" i="37"/>
  <c r="F98" i="37"/>
  <c r="E81" i="37"/>
  <c r="D81" i="37"/>
  <c r="D98" i="37"/>
  <c r="C81" i="37"/>
  <c r="G80" i="37"/>
  <c r="F80" i="37"/>
  <c r="E80" i="37"/>
  <c r="D80" i="37"/>
  <c r="C80" i="37"/>
  <c r="G79" i="37"/>
  <c r="F79" i="37"/>
  <c r="E79" i="37"/>
  <c r="D79" i="37"/>
  <c r="C79" i="37"/>
  <c r="G78" i="37"/>
  <c r="F78" i="37"/>
  <c r="E78" i="37"/>
  <c r="E98" i="37"/>
  <c r="D78" i="37"/>
  <c r="C78" i="37"/>
  <c r="G77" i="37"/>
  <c r="F77" i="37"/>
  <c r="E77" i="37"/>
  <c r="D77" i="37"/>
  <c r="C77" i="37"/>
  <c r="C98" i="37"/>
  <c r="F74" i="37"/>
  <c r="E74" i="37"/>
  <c r="D74" i="37"/>
  <c r="C74" i="37"/>
  <c r="G43" i="37"/>
  <c r="F36" i="37"/>
  <c r="E36" i="37"/>
  <c r="D36" i="37"/>
  <c r="C36" i="37"/>
  <c r="G35" i="37"/>
  <c r="F35" i="37"/>
  <c r="E35" i="37"/>
  <c r="D35" i="37"/>
  <c r="C35" i="37"/>
  <c r="G34" i="37"/>
  <c r="F34" i="37"/>
  <c r="E34" i="37"/>
  <c r="D34" i="37"/>
  <c r="C34" i="37"/>
  <c r="G33" i="37"/>
  <c r="F33" i="37"/>
  <c r="E33" i="37"/>
  <c r="D33" i="37"/>
  <c r="C33" i="37"/>
  <c r="G32" i="37"/>
  <c r="F32" i="37"/>
  <c r="E32" i="37"/>
  <c r="D32" i="37"/>
  <c r="C32" i="37"/>
  <c r="G31" i="37"/>
  <c r="F31" i="37"/>
  <c r="E31" i="37"/>
  <c r="D31" i="37"/>
  <c r="C31" i="37"/>
  <c r="G30" i="37"/>
  <c r="F30" i="37"/>
  <c r="E30" i="37"/>
  <c r="D30" i="37"/>
  <c r="C30" i="37"/>
  <c r="G29" i="37"/>
  <c r="F29" i="37"/>
  <c r="E29" i="37"/>
  <c r="D29" i="37"/>
  <c r="C29" i="37"/>
  <c r="G28" i="37"/>
  <c r="F28" i="37"/>
  <c r="E28" i="37"/>
  <c r="D28" i="37"/>
  <c r="C28" i="37"/>
  <c r="G27" i="37"/>
  <c r="F27" i="37"/>
  <c r="E27" i="37"/>
  <c r="D27" i="37"/>
  <c r="C27" i="37"/>
  <c r="G26" i="37"/>
  <c r="F26" i="37"/>
  <c r="E26" i="37"/>
  <c r="D26" i="37"/>
  <c r="D43" i="37"/>
  <c r="C26" i="37"/>
  <c r="G25" i="37"/>
  <c r="F25" i="37"/>
  <c r="E25" i="37"/>
  <c r="D25" i="37"/>
  <c r="C25" i="37"/>
  <c r="G24" i="37"/>
  <c r="F24" i="37"/>
  <c r="E24" i="37"/>
  <c r="D24" i="37"/>
  <c r="C24" i="37"/>
  <c r="G23" i="37"/>
  <c r="F23" i="37"/>
  <c r="F43" i="37"/>
  <c r="E23" i="37"/>
  <c r="E43" i="37"/>
  <c r="D23" i="37"/>
  <c r="C23" i="37"/>
  <c r="G22" i="37"/>
  <c r="F22" i="37"/>
  <c r="E22" i="37"/>
  <c r="D22" i="37"/>
  <c r="C22" i="37"/>
  <c r="C43" i="37"/>
  <c r="L19" i="37"/>
  <c r="K19" i="37"/>
  <c r="J19" i="37"/>
  <c r="I19" i="37"/>
  <c r="H19" i="37"/>
  <c r="G19" i="37"/>
  <c r="F19" i="37"/>
  <c r="E19" i="37"/>
  <c r="D19" i="37"/>
  <c r="C19" i="37"/>
  <c r="C23" i="33"/>
  <c r="B2" i="33"/>
  <c r="D2" i="33"/>
  <c r="D30" i="33"/>
  <c r="D12" i="33"/>
  <c r="C87" i="24"/>
  <c r="C108" i="24"/>
  <c r="G108" i="24"/>
  <c r="G96" i="24"/>
  <c r="F96" i="24"/>
  <c r="E96" i="24"/>
  <c r="D96" i="24"/>
  <c r="C96" i="24"/>
  <c r="G95" i="24"/>
  <c r="F95" i="24"/>
  <c r="E95" i="24"/>
  <c r="D95" i="24"/>
  <c r="C95" i="24"/>
  <c r="G94" i="24"/>
  <c r="F94" i="24"/>
  <c r="E94" i="24"/>
  <c r="D94" i="24"/>
  <c r="C94" i="24"/>
  <c r="G93" i="24"/>
  <c r="F93" i="24"/>
  <c r="E93" i="24"/>
  <c r="D93" i="24"/>
  <c r="C93" i="24"/>
  <c r="G92" i="24"/>
  <c r="F92" i="24"/>
  <c r="E92" i="24"/>
  <c r="D92" i="24"/>
  <c r="C92" i="24"/>
  <c r="G91" i="24"/>
  <c r="F91" i="24"/>
  <c r="E91" i="24"/>
  <c r="D91" i="24"/>
  <c r="C91" i="24"/>
  <c r="G90" i="24"/>
  <c r="F90" i="24"/>
  <c r="E90" i="24"/>
  <c r="D90" i="24"/>
  <c r="C90" i="24"/>
  <c r="G89" i="24"/>
  <c r="F89" i="24"/>
  <c r="E89" i="24"/>
  <c r="D89" i="24"/>
  <c r="C89" i="24"/>
  <c r="G88" i="24"/>
  <c r="F88" i="24"/>
  <c r="F108" i="24"/>
  <c r="E88" i="24"/>
  <c r="E108" i="24"/>
  <c r="D88" i="24"/>
  <c r="C88" i="24"/>
  <c r="G87" i="24"/>
  <c r="F87" i="24"/>
  <c r="E87" i="24"/>
  <c r="D87" i="24"/>
  <c r="D108" i="24"/>
  <c r="L84" i="24"/>
  <c r="K84" i="24"/>
  <c r="J84" i="24"/>
  <c r="I84" i="24"/>
  <c r="H84" i="24"/>
  <c r="G84" i="24"/>
  <c r="F84" i="24"/>
  <c r="E84" i="24"/>
  <c r="D84" i="24"/>
  <c r="C84" i="24"/>
  <c r="C2" i="33"/>
  <c r="E245" i="37"/>
  <c r="E196" i="37"/>
  <c r="C16" i="33"/>
  <c r="C15" i="33"/>
  <c r="C11" i="33"/>
  <c r="C30" i="33"/>
  <c r="B10" i="33"/>
  <c r="B30" i="33"/>
  <c r="C3" i="33"/>
  <c r="G26" i="24"/>
  <c r="C26" i="24"/>
  <c r="F26" i="24"/>
  <c r="G66" i="24"/>
  <c r="G55" i="24"/>
  <c r="C46" i="24"/>
  <c r="L43" i="24"/>
  <c r="G43" i="24"/>
  <c r="K43" i="24"/>
  <c r="J43" i="24"/>
  <c r="I43" i="24"/>
  <c r="H43" i="24"/>
  <c r="F43" i="24"/>
  <c r="E43" i="24"/>
  <c r="D43" i="24"/>
  <c r="C43" i="24"/>
  <c r="G47" i="24"/>
  <c r="G48" i="24"/>
  <c r="G49" i="24"/>
  <c r="G50" i="24"/>
  <c r="G51" i="24"/>
  <c r="G52" i="24"/>
  <c r="G53" i="24"/>
  <c r="G54" i="24"/>
  <c r="G46" i="24"/>
  <c r="F47" i="24"/>
  <c r="F48" i="24"/>
  <c r="F66" i="24"/>
  <c r="F49" i="24"/>
  <c r="F50" i="24"/>
  <c r="F51" i="24"/>
  <c r="F52" i="24"/>
  <c r="F53" i="24"/>
  <c r="F54" i="24"/>
  <c r="F55" i="24"/>
  <c r="F46" i="24"/>
  <c r="E47" i="24"/>
  <c r="E66" i="24"/>
  <c r="E48" i="24"/>
  <c r="E49" i="24"/>
  <c r="E50" i="24"/>
  <c r="E51" i="24"/>
  <c r="E52" i="24"/>
  <c r="E53" i="24"/>
  <c r="E54" i="24"/>
  <c r="E55" i="24"/>
  <c r="E46" i="24"/>
  <c r="D47" i="24"/>
  <c r="D48" i="24"/>
  <c r="D49" i="24"/>
  <c r="D50" i="24"/>
  <c r="D51" i="24"/>
  <c r="D52" i="24"/>
  <c r="D53" i="24"/>
  <c r="D54" i="24"/>
  <c r="D55" i="24"/>
  <c r="D46" i="24"/>
  <c r="C47" i="24"/>
  <c r="C48" i="24"/>
  <c r="C49" i="24"/>
  <c r="C50" i="24"/>
  <c r="C51" i="24"/>
  <c r="C52" i="24"/>
  <c r="C53" i="24"/>
  <c r="C54" i="24"/>
  <c r="C55" i="24"/>
  <c r="E26" i="24"/>
  <c r="D26" i="24"/>
  <c r="C66" i="24"/>
  <c r="D66" i="24"/>
</calcChain>
</file>

<file path=xl/sharedStrings.xml><?xml version="1.0" encoding="utf-8"?>
<sst xmlns="http://schemas.openxmlformats.org/spreadsheetml/2006/main" count="250" uniqueCount="80">
  <si>
    <t>Enthärtungsanlage</t>
  </si>
  <si>
    <t>Gesamt</t>
  </si>
  <si>
    <t>Gussek</t>
  </si>
  <si>
    <t>Weiss 28.09.23</t>
  </si>
  <si>
    <t>B&amp;W 13.10.23</t>
  </si>
  <si>
    <t>Kommentar</t>
  </si>
  <si>
    <t>Angebotspreis</t>
  </si>
  <si>
    <t>ohne Terrassenüberdachung, aber mit KfWQG</t>
  </si>
  <si>
    <t>Fassade akzent</t>
  </si>
  <si>
    <t>aufgerechnet auf 22qm</t>
  </si>
  <si>
    <t xml:space="preserve">nur Kunststoff-Fenster </t>
  </si>
  <si>
    <t>Kunststoff-Alu Aufpreis rausgerechnet</t>
  </si>
  <si>
    <t>2. Rettungsweg</t>
  </si>
  <si>
    <t>Unterschied zwischen SecuKit und Kurbel</t>
  </si>
  <si>
    <t>Außensims</t>
  </si>
  <si>
    <t>W: 2 x rutschhemmend</t>
  </si>
  <si>
    <t>ohne Kühlung</t>
  </si>
  <si>
    <t>Heizung THZ 5.5 COOL</t>
  </si>
  <si>
    <t>von THZ 504 auf THZ 5.5 Cool</t>
  </si>
  <si>
    <t>2x Wandnische</t>
  </si>
  <si>
    <t>WC spülrandlos</t>
  </si>
  <si>
    <t>WC Kleinteile</t>
  </si>
  <si>
    <t>Elektro</t>
  </si>
  <si>
    <t>mit Zusatzablauf</t>
  </si>
  <si>
    <t>Vorbereitung e-Ladestation</t>
  </si>
  <si>
    <t>Baustromkasten</t>
  </si>
  <si>
    <t>Mietpreis via Google</t>
  </si>
  <si>
    <t>Raffstore zentral</t>
  </si>
  <si>
    <t>2x wisotronic</t>
  </si>
  <si>
    <t>Handtuch 2x</t>
  </si>
  <si>
    <t>Sauna Vorbereitung</t>
  </si>
  <si>
    <t>ohne PV Vorbereitung</t>
  </si>
  <si>
    <t>ohne Kraftstrom</t>
  </si>
  <si>
    <t>ohne Bewegungsmelder</t>
  </si>
  <si>
    <t>Staufix</t>
  </si>
  <si>
    <t>univeral Schließzyliner 3 Türen</t>
  </si>
  <si>
    <t>keine doppelte Leitungsführung</t>
  </si>
  <si>
    <t>keine Inntentüren ohne Schlüsselloch</t>
  </si>
  <si>
    <t>Fenster in RC2N</t>
  </si>
  <si>
    <t>Summe</t>
  </si>
  <si>
    <t>V1
KfWG-Q nur über Bank</t>
  </si>
  <si>
    <t>650k€ mit 4,2%, 3k€ Rate &amp; 10k€ jährl. Sondertilgung</t>
  </si>
  <si>
    <t>Jahr</t>
  </si>
  <si>
    <t>Schuldenstand Vorjahr</t>
  </si>
  <si>
    <t>Ratenzahlungen</t>
  </si>
  <si>
    <t>davon Zinsen</t>
  </si>
  <si>
    <t>davon Tilgung</t>
  </si>
  <si>
    <t>Schuldenstand am Jahresende</t>
  </si>
  <si>
    <t>V2
KfWG-Q über KfW und Bank</t>
  </si>
  <si>
    <t>150k€ mit 1,24% KfW, 35 Jahre Laufzeit</t>
  </si>
  <si>
    <t>500k€ mit 4,2% und 10k€ jährl. Sondertilgung</t>
  </si>
  <si>
    <t>Gesamt (und Rest mit 4,2%)</t>
  </si>
  <si>
    <t xml:space="preserve">V3
KfWG über KfW und Bank
</t>
  </si>
  <si>
    <t>100k€ mit 1,24% KfW, 35 Jahre Laufzeit</t>
  </si>
  <si>
    <t>543,5k€ mit 4,2% und 10k€ jährl. Sondertilgung</t>
  </si>
  <si>
    <t>Vorward Rechner von Interhyp</t>
  </si>
  <si>
    <t>KfW Konditionen</t>
  </si>
  <si>
    <t>WC-Vorbereitung Brauchwasser</t>
  </si>
  <si>
    <t>WC-Kleinteile</t>
  </si>
  <si>
    <t>QNG Zertifizierung</t>
  </si>
  <si>
    <t>Weiss (14.11.23)</t>
  </si>
  <si>
    <t>B&amp;W (23.10.23)</t>
  </si>
  <si>
    <t>Duschabtrennung (EG,DG)</t>
  </si>
  <si>
    <t>500k€ mit 3,91%, 10k€ Sondert., 15J Zinsb., 12M Bereitstellungsfr.</t>
  </si>
  <si>
    <t>500k€ mit 4,1%, 10k€ Sondert., 20J Zinsb., 24M Bereitstellungsfr.</t>
  </si>
  <si>
    <t>150k€ mit 1,06% KfW, 10J Zinsb., 35 Jahre Laufzeit - danach 6% für 5J mit Sondert.</t>
  </si>
  <si>
    <t>Gesamt (und Rest mit 6%)</t>
  </si>
  <si>
    <t>150k€ mit 0,83% KfW, 10J Zinsb., 35 Jahre Laufzeit - danach 6% für 10J mit 10k€ Sondert.</t>
  </si>
  <si>
    <t>150k€ mit 1,06% KfW, 10J Zinsb., 35 Jahre Laufzeit - danach 6% für 10J mit Sondert.</t>
  </si>
  <si>
    <t>Sparda
(Interhyp)</t>
  </si>
  <si>
    <t>Allianz
(Interhyp)</t>
  </si>
  <si>
    <t>Ergo
(Interhyp)</t>
  </si>
  <si>
    <t>Sparda
(Dr. Klein)</t>
  </si>
  <si>
    <t>500k€ mit 3,81%, 12k€ Sondert., 15J Zinsb., 12M Bereitstellungsfr.</t>
  </si>
  <si>
    <t>1822
(Interhyp)</t>
  </si>
  <si>
    <t>492k€ mit 3,76%, 12k€ Sondert., 15J Zinsb., 12M Bereitstellungsfr.</t>
  </si>
  <si>
    <t>500k€ mit 4,03%, 11k€ Sondert., 30J Zinsb., 12M Bereitstellungsfr.</t>
  </si>
  <si>
    <t>Sparda Simuliert
(Dr. Klein)</t>
  </si>
  <si>
    <t>492k€ mit 3,81%, 12k€ Sondert., 15J Zinsb., 12M Bereitstellungsfr.</t>
  </si>
  <si>
    <t>480k€ mit 3,82%, 11k€ Sondert., 15J Zinsb., 12M Bereitstellungsfr.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</si>
</sst>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7" formatCode="#,##0.00\ &quot;€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7" fontId="0" fillId="0" borderId="0" xfId="1" applyNumberFormat="1" applyFont="1"/>
    <xf numFmtId="0" fontId="0" fillId="0" borderId="1" xfId="0" applyBorder="1"/>
    <xf numFmtId="167" fontId="0" fillId="0" borderId="1" xfId="1" applyNumberFormat="1" applyFont="1" applyBorder="1"/>
    <xf numFmtId="167" fontId="0" fillId="0" borderId="2" xfId="1" applyNumberFormat="1" applyFont="1" applyBorder="1"/>
    <xf numFmtId="167" fontId="0" fillId="0" borderId="3" xfId="1" applyNumberFormat="1" applyFont="1" applyBorder="1"/>
    <xf numFmtId="0" fontId="2" fillId="0" borderId="1" xfId="0" applyFont="1" applyBorder="1"/>
    <xf numFmtId="0" fontId="2" fillId="0" borderId="3" xfId="0" applyFont="1" applyBorder="1"/>
    <xf numFmtId="0" fontId="4" fillId="0" borderId="0" xfId="5"/>
    <xf numFmtId="167" fontId="0" fillId="0" borderId="0" xfId="1" applyNumberFormat="1" applyFont="1" applyBorder="1"/>
    <xf numFmtId="164" fontId="0" fillId="0" borderId="0" xfId="1" applyFont="1"/>
    <xf numFmtId="0" fontId="0" fillId="0" borderId="4" xfId="0" applyBorder="1"/>
    <xf numFmtId="167" fontId="0" fillId="0" borderId="5" xfId="1" applyNumberFormat="1" applyFont="1" applyBorder="1"/>
    <xf numFmtId="167" fontId="0" fillId="0" borderId="4" xfId="1" applyNumberFormat="1" applyFont="1" applyBorder="1"/>
    <xf numFmtId="0" fontId="0" fillId="0" borderId="6" xfId="0" applyBorder="1"/>
    <xf numFmtId="164" fontId="0" fillId="0" borderId="5" xfId="1" applyFont="1" applyBorder="1"/>
    <xf numFmtId="0" fontId="2" fillId="0" borderId="1" xfId="0" applyFont="1" applyBorder="1" applyAlignment="1">
      <alignment wrapText="1"/>
    </xf>
    <xf numFmtId="164" fontId="0" fillId="0" borderId="0" xfId="1" applyFont="1" applyBorder="1"/>
    <xf numFmtId="167" fontId="4" fillId="0" borderId="5" xfId="5" applyNumberFormat="1" applyBorder="1"/>
    <xf numFmtId="0" fontId="2" fillId="0" borderId="9" xfId="0" applyFont="1" applyBorder="1"/>
    <xf numFmtId="0" fontId="2" fillId="0" borderId="10" xfId="0" applyFont="1" applyBorder="1"/>
    <xf numFmtId="167" fontId="0" fillId="0" borderId="7" xfId="1" applyNumberFormat="1" applyFont="1" applyBorder="1"/>
    <xf numFmtId="167" fontId="0" fillId="0" borderId="8" xfId="1" applyNumberFormat="1" applyFont="1" applyBorder="1"/>
    <xf numFmtId="167" fontId="0" fillId="0" borderId="11" xfId="1" applyNumberFormat="1" applyFont="1" applyBorder="1"/>
    <xf numFmtId="0" fontId="2" fillId="0" borderId="1" xfId="0" applyFont="1" applyBorder="1" applyAlignment="1">
      <alignment vertical="top" wrapText="1"/>
    </xf>
    <xf numFmtId="0" fontId="4" fillId="0" borderId="1" xfId="5" applyBorder="1" applyAlignment="1">
      <alignment horizontal="left"/>
    </xf>
    <xf numFmtId="0" fontId="0" fillId="0" borderId="0" xfId="0"/>
  </cellXfs>
  <cellStyles count="6">
    <cellStyle name="Currency 2" xfId="3" xr:uid="{ED26AE67-4F7F-6B49-AC9C-F5C25F6871E0}"/>
    <cellStyle name="Link" xfId="5" builtinId="8"/>
    <cellStyle name="Normal 2" xfId="2" xr:uid="{0DAE1662-5286-934F-8AC6-0BA7E660C59D}"/>
    <cellStyle name="Per cent 2" xfId="4" xr:uid="{8B5AE68E-D1FA-D44F-A275-27F88DBC08C5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(old)'!$C$2</c:f>
          <c:strCache>
            <c:ptCount val="1"/>
            <c:pt idx="0">
              <c:v>650k€ mit 4,2%, 3k€ Rate &amp; 10k€ jährl. Sondertilgung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(old)'!$E$3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(old)'!$E$4:$E$25</c:f>
              <c:numCache>
                <c:formatCode>#,##0.00\ "€"</c:formatCode>
                <c:ptCount val="22"/>
                <c:pt idx="0">
                  <c:v>27130.560000000001</c:v>
                </c:pt>
                <c:pt idx="1">
                  <c:v>26322.6</c:v>
                </c:pt>
                <c:pt idx="2">
                  <c:v>25480.06</c:v>
                </c:pt>
                <c:pt idx="3">
                  <c:v>24601.43</c:v>
                </c:pt>
                <c:pt idx="4">
                  <c:v>23685.19</c:v>
                </c:pt>
                <c:pt idx="5">
                  <c:v>22729.71</c:v>
                </c:pt>
                <c:pt idx="6">
                  <c:v>21733.33</c:v>
                </c:pt>
                <c:pt idx="7">
                  <c:v>20694.28</c:v>
                </c:pt>
                <c:pt idx="8">
                  <c:v>19610.740000000002</c:v>
                </c:pt>
                <c:pt idx="9">
                  <c:v>18480.8</c:v>
                </c:pt>
                <c:pt idx="10">
                  <c:v>17302.48</c:v>
                </c:pt>
                <c:pt idx="11">
                  <c:v>16073.71</c:v>
                </c:pt>
                <c:pt idx="12">
                  <c:v>14792.33</c:v>
                </c:pt>
                <c:pt idx="13">
                  <c:v>13456.08</c:v>
                </c:pt>
                <c:pt idx="14">
                  <c:v>12062.61</c:v>
                </c:pt>
                <c:pt idx="15">
                  <c:v>10609.48</c:v>
                </c:pt>
                <c:pt idx="16">
                  <c:v>9094.1299999999992</c:v>
                </c:pt>
                <c:pt idx="17">
                  <c:v>7513.89</c:v>
                </c:pt>
                <c:pt idx="18">
                  <c:v>5865.99</c:v>
                </c:pt>
                <c:pt idx="19">
                  <c:v>4147.54</c:v>
                </c:pt>
                <c:pt idx="20">
                  <c:v>2355.5</c:v>
                </c:pt>
                <c:pt idx="21">
                  <c:v>509.48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7-E042-9331-26323353F88C}"/>
            </c:ext>
          </c:extLst>
        </c:ser>
        <c:ser>
          <c:idx val="1"/>
          <c:order val="1"/>
          <c:tx>
            <c:strRef>
              <c:f>'Finanzierung (old)'!$F$3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(old)'!$F$4:$F$25</c:f>
              <c:numCache>
                <c:formatCode>#,##0.00\ "€"</c:formatCode>
                <c:ptCount val="22"/>
                <c:pt idx="0">
                  <c:v>18869.439999999999</c:v>
                </c:pt>
                <c:pt idx="1">
                  <c:v>19677.400000000001</c:v>
                </c:pt>
                <c:pt idx="2">
                  <c:v>20519.939999999999</c:v>
                </c:pt>
                <c:pt idx="3">
                  <c:v>21398.57</c:v>
                </c:pt>
                <c:pt idx="4">
                  <c:v>22314.81</c:v>
                </c:pt>
                <c:pt idx="5">
                  <c:v>23270.29</c:v>
                </c:pt>
                <c:pt idx="6">
                  <c:v>24266.67</c:v>
                </c:pt>
                <c:pt idx="7">
                  <c:v>25305.72</c:v>
                </c:pt>
                <c:pt idx="8">
                  <c:v>26389.26</c:v>
                </c:pt>
                <c:pt idx="9">
                  <c:v>27519.200000000001</c:v>
                </c:pt>
                <c:pt idx="10">
                  <c:v>28697.52</c:v>
                </c:pt>
                <c:pt idx="11">
                  <c:v>29926.29</c:v>
                </c:pt>
                <c:pt idx="12">
                  <c:v>31207.67</c:v>
                </c:pt>
                <c:pt idx="13">
                  <c:v>32543.919999999998</c:v>
                </c:pt>
                <c:pt idx="14">
                  <c:v>33937.39</c:v>
                </c:pt>
                <c:pt idx="15">
                  <c:v>35390.519999999997</c:v>
                </c:pt>
                <c:pt idx="16">
                  <c:v>36905.870000000003</c:v>
                </c:pt>
                <c:pt idx="17">
                  <c:v>38486.11</c:v>
                </c:pt>
                <c:pt idx="18">
                  <c:v>40134.01</c:v>
                </c:pt>
                <c:pt idx="19">
                  <c:v>41852.46</c:v>
                </c:pt>
                <c:pt idx="20">
                  <c:v>43644.5</c:v>
                </c:pt>
                <c:pt idx="21">
                  <c:v>27742.43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7-E042-9331-26323353F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(old)'!$G$3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7-E042-9331-26323353F88C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'Finanzierung (old)'!$G$4:$G$25</c:f>
              <c:numCache>
                <c:formatCode>#,##0.00\ "€"</c:formatCode>
                <c:ptCount val="22"/>
                <c:pt idx="0">
                  <c:v>631130.56000000006</c:v>
                </c:pt>
                <c:pt idx="1">
                  <c:v>611453.16</c:v>
                </c:pt>
                <c:pt idx="2">
                  <c:v>590933.22</c:v>
                </c:pt>
                <c:pt idx="3">
                  <c:v>569534.65</c:v>
                </c:pt>
                <c:pt idx="4">
                  <c:v>547219.84</c:v>
                </c:pt>
                <c:pt idx="5">
                  <c:v>523949.55</c:v>
                </c:pt>
                <c:pt idx="6">
                  <c:v>499682.88</c:v>
                </c:pt>
                <c:pt idx="7">
                  <c:v>474377.16</c:v>
                </c:pt>
                <c:pt idx="8">
                  <c:v>447987.89</c:v>
                </c:pt>
                <c:pt idx="9">
                  <c:v>420468.69</c:v>
                </c:pt>
                <c:pt idx="10">
                  <c:v>391771.17</c:v>
                </c:pt>
                <c:pt idx="11">
                  <c:v>361844.89</c:v>
                </c:pt>
                <c:pt idx="12">
                  <c:v>330637.21000000002</c:v>
                </c:pt>
                <c:pt idx="13">
                  <c:v>298093.28999999998</c:v>
                </c:pt>
                <c:pt idx="14">
                  <c:v>264155.90000000002</c:v>
                </c:pt>
                <c:pt idx="15">
                  <c:v>228765.38</c:v>
                </c:pt>
                <c:pt idx="16">
                  <c:v>191859.51</c:v>
                </c:pt>
                <c:pt idx="17">
                  <c:v>153373.41</c:v>
                </c:pt>
                <c:pt idx="18">
                  <c:v>113239.4</c:v>
                </c:pt>
                <c:pt idx="19">
                  <c:v>71386.94</c:v>
                </c:pt>
                <c:pt idx="20">
                  <c:v>27742.43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27-E042-9331-26323353F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(old)'!$D$3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27-E042-9331-26323353F8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27-E042-9331-26323353F8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27-E042-9331-26323353F8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27-E042-9331-26323353F8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27-E042-9331-26323353F8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27-E042-9331-26323353F88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27-E042-9331-26323353F88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27-E042-9331-26323353F88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27-E042-9331-26323353F88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27-E042-9331-26323353F88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27-E042-9331-26323353F88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27-E042-9331-26323353F88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27-E042-9331-26323353F88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27-E042-9331-26323353F88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27-E042-9331-26323353F88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27-E042-9331-26323353F88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27-E042-9331-26323353F88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27-E042-9331-26323353F88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27-E042-9331-26323353F88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8C-3C45-BB00-1E781B6F583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C-3C45-BB00-1E781B6F583E}"/>
                </c:ext>
              </c:extLst>
            </c:dLbl>
            <c:numFmt formatCode="#,##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'Finanzierung (old)'!$D$4:$D$25</c:f>
              <c:numCache>
                <c:formatCode>#,##0.00\ "€"</c:formatCode>
                <c:ptCount val="22"/>
                <c:pt idx="0">
                  <c:v>46000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46000</c:v>
                </c:pt>
                <c:pt idx="20">
                  <c:v>46000</c:v>
                </c:pt>
                <c:pt idx="21">
                  <c:v>28251.919999999998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27-E042-9331-26323353F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WORST'!$C$204:$G$204</c:f>
          <c:strCache>
            <c:ptCount val="5"/>
            <c:pt idx="0">
              <c:v>492k€ mit 3,76%, 12k€ Sondert., 15J Zinsb., 12M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WORST'!$E$223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WORST'!$E$224:$E$244</c:f>
              <c:numCache>
                <c:formatCode>#,##0.00\ "€"</c:formatCode>
                <c:ptCount val="21"/>
                <c:pt idx="0">
                  <c:v>22153.200000000001</c:v>
                </c:pt>
                <c:pt idx="1">
                  <c:v>19440.32</c:v>
                </c:pt>
                <c:pt idx="2">
                  <c:v>18546.560000000001</c:v>
                </c:pt>
                <c:pt idx="3">
                  <c:v>17620.379999999997</c:v>
                </c:pt>
                <c:pt idx="4">
                  <c:v>16660.59</c:v>
                </c:pt>
                <c:pt idx="5">
                  <c:v>15665.93</c:v>
                </c:pt>
                <c:pt idx="6">
                  <c:v>14635.119999999999</c:v>
                </c:pt>
                <c:pt idx="7">
                  <c:v>13566.81</c:v>
                </c:pt>
                <c:pt idx="8">
                  <c:v>12459.61</c:v>
                </c:pt>
                <c:pt idx="9">
                  <c:v>11312.07</c:v>
                </c:pt>
                <c:pt idx="10">
                  <c:v>15805.5</c:v>
                </c:pt>
                <c:pt idx="11">
                  <c:v>14439.51</c:v>
                </c:pt>
                <c:pt idx="12">
                  <c:v>13007.84</c:v>
                </c:pt>
                <c:pt idx="13">
                  <c:v>11507.14</c:v>
                </c:pt>
                <c:pt idx="14">
                  <c:v>9491.130000000001</c:v>
                </c:pt>
                <c:pt idx="15">
                  <c:v>11462.01</c:v>
                </c:pt>
                <c:pt idx="16">
                  <c:v>9331.7800000000007</c:v>
                </c:pt>
                <c:pt idx="17">
                  <c:v>7070.16</c:v>
                </c:pt>
                <c:pt idx="18">
                  <c:v>4669.0600000000004</c:v>
                </c:pt>
                <c:pt idx="19">
                  <c:v>2119.86</c:v>
                </c:pt>
                <c:pt idx="20">
                  <c:v>57.61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2-3B48-88EB-1DBD9BE6EC94}"/>
            </c:ext>
          </c:extLst>
        </c:ser>
        <c:ser>
          <c:idx val="1"/>
          <c:order val="1"/>
          <c:tx>
            <c:strRef>
              <c:f>'Finanzierung - WORST'!$F$223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WORST'!$F$224:$F$244</c:f>
              <c:numCache>
                <c:formatCode>#,##0.00\ "€"</c:formatCode>
                <c:ptCount val="21"/>
                <c:pt idx="0">
                  <c:v>0</c:v>
                </c:pt>
                <c:pt idx="1">
                  <c:v>26559.68</c:v>
                </c:pt>
                <c:pt idx="2">
                  <c:v>27453.439999999999</c:v>
                </c:pt>
                <c:pt idx="3">
                  <c:v>28379.62</c:v>
                </c:pt>
                <c:pt idx="4">
                  <c:v>29339.41</c:v>
                </c:pt>
                <c:pt idx="5">
                  <c:v>30334.07</c:v>
                </c:pt>
                <c:pt idx="6">
                  <c:v>31364.879999999997</c:v>
                </c:pt>
                <c:pt idx="7">
                  <c:v>32433.190000000002</c:v>
                </c:pt>
                <c:pt idx="8">
                  <c:v>33540.39</c:v>
                </c:pt>
                <c:pt idx="9">
                  <c:v>34687.93</c:v>
                </c:pt>
                <c:pt idx="10">
                  <c:v>30194.5</c:v>
                </c:pt>
                <c:pt idx="11">
                  <c:v>31560.480000000003</c:v>
                </c:pt>
                <c:pt idx="12">
                  <c:v>32992.160000000003</c:v>
                </c:pt>
                <c:pt idx="13">
                  <c:v>34492.86</c:v>
                </c:pt>
                <c:pt idx="14">
                  <c:v>36508.869999999995</c:v>
                </c:pt>
                <c:pt idx="15">
                  <c:v>34537.99</c:v>
                </c:pt>
                <c:pt idx="16">
                  <c:v>36668.22</c:v>
                </c:pt>
                <c:pt idx="17">
                  <c:v>38929.839999999997</c:v>
                </c:pt>
                <c:pt idx="18">
                  <c:v>41330.94</c:v>
                </c:pt>
                <c:pt idx="19">
                  <c:v>43880.14</c:v>
                </c:pt>
                <c:pt idx="20">
                  <c:v>6811.39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42-3B48-88EB-1DBD9BE6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WORST'!$G$223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42-3B48-88EB-1DBD9BE6EC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42-3B48-88EB-1DBD9BE6EC94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- WORST'!$G$224:$G$244</c:f>
              <c:numCache>
                <c:formatCode>#,##0.00\ "€"</c:formatCode>
                <c:ptCount val="21"/>
                <c:pt idx="0">
                  <c:v>642000</c:v>
                </c:pt>
                <c:pt idx="1">
                  <c:v>615440.32000000007</c:v>
                </c:pt>
                <c:pt idx="2">
                  <c:v>587986.88</c:v>
                </c:pt>
                <c:pt idx="3">
                  <c:v>559607.26</c:v>
                </c:pt>
                <c:pt idx="4">
                  <c:v>530267.85</c:v>
                </c:pt>
                <c:pt idx="5">
                  <c:v>499933.77999999997</c:v>
                </c:pt>
                <c:pt idx="6">
                  <c:v>468568.89999999997</c:v>
                </c:pt>
                <c:pt idx="7">
                  <c:v>436135.71</c:v>
                </c:pt>
                <c:pt idx="8">
                  <c:v>402595.32</c:v>
                </c:pt>
                <c:pt idx="9">
                  <c:v>367907.39</c:v>
                </c:pt>
                <c:pt idx="10">
                  <c:v>337712.89</c:v>
                </c:pt>
                <c:pt idx="11">
                  <c:v>306152.40000000002</c:v>
                </c:pt>
                <c:pt idx="12">
                  <c:v>273160.25</c:v>
                </c:pt>
                <c:pt idx="13">
                  <c:v>238667.39</c:v>
                </c:pt>
                <c:pt idx="14">
                  <c:v>202158.52</c:v>
                </c:pt>
                <c:pt idx="15">
                  <c:v>167620.53</c:v>
                </c:pt>
                <c:pt idx="16">
                  <c:v>130952.31</c:v>
                </c:pt>
                <c:pt idx="17">
                  <c:v>92022.47</c:v>
                </c:pt>
                <c:pt idx="18">
                  <c:v>50691.53</c:v>
                </c:pt>
                <c:pt idx="19">
                  <c:v>6811.39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42-3B48-88EB-1DBD9BE6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- WORST'!$D$223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- WORST'!$D$224:$D$244</c:f>
              <c:numCache>
                <c:formatCode>#,##0.00\ "€"</c:formatCode>
                <c:ptCount val="21"/>
                <c:pt idx="0">
                  <c:v>22153.200000000001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46000</c:v>
                </c:pt>
                <c:pt idx="20">
                  <c:v>6868.99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42-3B48-88EB-1DBD9BE6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WORST'!$C$252:$G$252</c:f>
          <c:strCache>
            <c:ptCount val="5"/>
            <c:pt idx="0">
              <c:v>492k€ mit 3,81%, 12k€ Sondert., 15J Zinsb., 12M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WORST'!$E$271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WORST'!$E$272:$E$292</c:f>
              <c:numCache>
                <c:formatCode>#,##0.00\ "€"</c:formatCode>
                <c:ptCount val="21"/>
                <c:pt idx="0">
                  <c:v>22440.2</c:v>
                </c:pt>
                <c:pt idx="1">
                  <c:v>19709.169999999998</c:v>
                </c:pt>
                <c:pt idx="2">
                  <c:v>18813.780000000002</c:v>
                </c:pt>
                <c:pt idx="3">
                  <c:v>17885.490000000002</c:v>
                </c:pt>
                <c:pt idx="4">
                  <c:v>16923.03</c:v>
                </c:pt>
                <c:pt idx="5">
                  <c:v>15925.130000000001</c:v>
                </c:pt>
                <c:pt idx="6">
                  <c:v>14890.46</c:v>
                </c:pt>
                <c:pt idx="7">
                  <c:v>13817.63</c:v>
                </c:pt>
                <c:pt idx="8">
                  <c:v>12705.210000000001</c:v>
                </c:pt>
                <c:pt idx="9">
                  <c:v>11551.7</c:v>
                </c:pt>
                <c:pt idx="10">
                  <c:v>16038.36</c:v>
                </c:pt>
                <c:pt idx="11">
                  <c:v>14641.43</c:v>
                </c:pt>
                <c:pt idx="12">
                  <c:v>13175.439999999999</c:v>
                </c:pt>
                <c:pt idx="13">
                  <c:v>11636.81</c:v>
                </c:pt>
                <c:pt idx="14">
                  <c:v>9542</c:v>
                </c:pt>
                <c:pt idx="15">
                  <c:v>11653.03</c:v>
                </c:pt>
                <c:pt idx="16">
                  <c:v>9534.59</c:v>
                </c:pt>
                <c:pt idx="17">
                  <c:v>7285.48</c:v>
                </c:pt>
                <c:pt idx="18">
                  <c:v>4897.6499999999996</c:v>
                </c:pt>
                <c:pt idx="19">
                  <c:v>2362.5500000000002</c:v>
                </c:pt>
                <c:pt idx="20">
                  <c:v>131.13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7-C240-BBF1-565FBA0B0F42}"/>
            </c:ext>
          </c:extLst>
        </c:ser>
        <c:ser>
          <c:idx val="1"/>
          <c:order val="1"/>
          <c:tx>
            <c:strRef>
              <c:f>'Finanzierung - WORST'!$F$271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WORST'!$F$272:$F$292</c:f>
              <c:numCache>
                <c:formatCode>#,##0.00\ "€"</c:formatCode>
                <c:ptCount val="21"/>
                <c:pt idx="0">
                  <c:v>0</c:v>
                </c:pt>
                <c:pt idx="1">
                  <c:v>26290.83</c:v>
                </c:pt>
                <c:pt idx="2">
                  <c:v>27186.219999999998</c:v>
                </c:pt>
                <c:pt idx="3">
                  <c:v>28114.51</c:v>
                </c:pt>
                <c:pt idx="4">
                  <c:v>29076.97</c:v>
                </c:pt>
                <c:pt idx="5">
                  <c:v>30074.87</c:v>
                </c:pt>
                <c:pt idx="6">
                  <c:v>31109.54</c:v>
                </c:pt>
                <c:pt idx="7">
                  <c:v>32182.37</c:v>
                </c:pt>
                <c:pt idx="8">
                  <c:v>33294.79</c:v>
                </c:pt>
                <c:pt idx="9">
                  <c:v>34448.300000000003</c:v>
                </c:pt>
                <c:pt idx="10">
                  <c:v>29961.64</c:v>
                </c:pt>
                <c:pt idx="11">
                  <c:v>31358.57</c:v>
                </c:pt>
                <c:pt idx="12">
                  <c:v>32824.550000000003</c:v>
                </c:pt>
                <c:pt idx="13">
                  <c:v>34363.19</c:v>
                </c:pt>
                <c:pt idx="14">
                  <c:v>36457.990000000005</c:v>
                </c:pt>
                <c:pt idx="15">
                  <c:v>34346.97</c:v>
                </c:pt>
                <c:pt idx="16">
                  <c:v>36465.410000000003</c:v>
                </c:pt>
                <c:pt idx="17">
                  <c:v>38714.519999999997</c:v>
                </c:pt>
                <c:pt idx="18">
                  <c:v>41102.35</c:v>
                </c:pt>
                <c:pt idx="19">
                  <c:v>43637.45</c:v>
                </c:pt>
                <c:pt idx="20">
                  <c:v>10988.95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7-C240-BBF1-565FBA0B0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WORST'!$G$271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'Finanzierung - WORST'!$G$272:$G$292</c:f>
              <c:numCache>
                <c:formatCode>#,##0.00\ "€"</c:formatCode>
                <c:ptCount val="21"/>
                <c:pt idx="0">
                  <c:v>642000</c:v>
                </c:pt>
                <c:pt idx="1">
                  <c:v>615709.17000000004</c:v>
                </c:pt>
                <c:pt idx="2">
                  <c:v>588522.96</c:v>
                </c:pt>
                <c:pt idx="3">
                  <c:v>560408.44000000006</c:v>
                </c:pt>
                <c:pt idx="4">
                  <c:v>531331.47</c:v>
                </c:pt>
                <c:pt idx="5">
                  <c:v>501256.6</c:v>
                </c:pt>
                <c:pt idx="6">
                  <c:v>470147.06</c:v>
                </c:pt>
                <c:pt idx="7">
                  <c:v>437964.69</c:v>
                </c:pt>
                <c:pt idx="8">
                  <c:v>404669.89999999997</c:v>
                </c:pt>
                <c:pt idx="9">
                  <c:v>370221.58999999997</c:v>
                </c:pt>
                <c:pt idx="10">
                  <c:v>340259.95</c:v>
                </c:pt>
                <c:pt idx="11">
                  <c:v>308901.39</c:v>
                </c:pt>
                <c:pt idx="12">
                  <c:v>276076.83</c:v>
                </c:pt>
                <c:pt idx="13">
                  <c:v>241713.65000000002</c:v>
                </c:pt>
                <c:pt idx="14">
                  <c:v>205255.65000000002</c:v>
                </c:pt>
                <c:pt idx="15">
                  <c:v>170908.68</c:v>
                </c:pt>
                <c:pt idx="16">
                  <c:v>134443.26999999999</c:v>
                </c:pt>
                <c:pt idx="17">
                  <c:v>95728.75</c:v>
                </c:pt>
                <c:pt idx="18">
                  <c:v>54626.400000000001</c:v>
                </c:pt>
                <c:pt idx="19">
                  <c:v>10988.95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07-C240-BBF1-565FBA0B0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- WORST'!$D$271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- WORST'!$D$272:$D$292</c:f>
              <c:numCache>
                <c:formatCode>#,##0.00\ "€"</c:formatCode>
                <c:ptCount val="21"/>
                <c:pt idx="0">
                  <c:v>22440.2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46000</c:v>
                </c:pt>
                <c:pt idx="20">
                  <c:v>11120.08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07-C240-BBF1-565FBA0B0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WORST'!$C$296:$G$296</c:f>
          <c:strCache>
            <c:ptCount val="5"/>
            <c:pt idx="0">
              <c:v>480k€ mit 3,82%, 11k€ Sondert., 15J Zinsb., 12M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WORST'!$E$297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WORST'!$E$316:$E$335</c:f>
              <c:numCache>
                <c:formatCode>#,##0.00\ "€"</c:formatCode>
                <c:ptCount val="20"/>
                <c:pt idx="0">
                  <c:v>21918</c:v>
                </c:pt>
                <c:pt idx="1">
                  <c:v>19232.55</c:v>
                </c:pt>
                <c:pt idx="2">
                  <c:v>18319.080000000002</c:v>
                </c:pt>
                <c:pt idx="3">
                  <c:v>17372.010000000002</c:v>
                </c:pt>
                <c:pt idx="4">
                  <c:v>16390.07</c:v>
                </c:pt>
                <c:pt idx="5">
                  <c:v>15371.95</c:v>
                </c:pt>
                <c:pt idx="6">
                  <c:v>14316.279999999999</c:v>
                </c:pt>
                <c:pt idx="7">
                  <c:v>13221.67</c:v>
                </c:pt>
                <c:pt idx="8">
                  <c:v>12086.640000000001</c:v>
                </c:pt>
                <c:pt idx="9">
                  <c:v>10909.66</c:v>
                </c:pt>
                <c:pt idx="10">
                  <c:v>15371.960000000001</c:v>
                </c:pt>
                <c:pt idx="11">
                  <c:v>13978.98</c:v>
                </c:pt>
                <c:pt idx="12">
                  <c:v>12518.92</c:v>
                </c:pt>
                <c:pt idx="13">
                  <c:v>10988.34</c:v>
                </c:pt>
                <c:pt idx="14">
                  <c:v>8988.0299999999988</c:v>
                </c:pt>
                <c:pt idx="15">
                  <c:v>10407.790000000001</c:v>
                </c:pt>
                <c:pt idx="16">
                  <c:v>8212.5400000000009</c:v>
                </c:pt>
                <c:pt idx="17">
                  <c:v>5881.89</c:v>
                </c:pt>
                <c:pt idx="18">
                  <c:v>3407.49</c:v>
                </c:pt>
                <c:pt idx="19">
                  <c:v>797.75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2-5E40-943F-3BE0B9D1690B}"/>
            </c:ext>
          </c:extLst>
        </c:ser>
        <c:ser>
          <c:idx val="1"/>
          <c:order val="1"/>
          <c:tx>
            <c:strRef>
              <c:f>'Finanzierung - WORST'!$F$315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WORST'!$F$316:$F$335</c:f>
              <c:numCache>
                <c:formatCode>#,##0.00\ "€"</c:formatCode>
                <c:ptCount val="20"/>
                <c:pt idx="0">
                  <c:v>0</c:v>
                </c:pt>
                <c:pt idx="1">
                  <c:v>26767.45</c:v>
                </c:pt>
                <c:pt idx="2">
                  <c:v>27680.92</c:v>
                </c:pt>
                <c:pt idx="3">
                  <c:v>28627.99</c:v>
                </c:pt>
                <c:pt idx="4">
                  <c:v>29609.93</c:v>
                </c:pt>
                <c:pt idx="5">
                  <c:v>30628.05</c:v>
                </c:pt>
                <c:pt idx="6">
                  <c:v>31683.72</c:v>
                </c:pt>
                <c:pt idx="7">
                  <c:v>32778.33</c:v>
                </c:pt>
                <c:pt idx="8">
                  <c:v>33913.360000000001</c:v>
                </c:pt>
                <c:pt idx="9">
                  <c:v>35090.340000000004</c:v>
                </c:pt>
                <c:pt idx="10">
                  <c:v>30628.04</c:v>
                </c:pt>
                <c:pt idx="11">
                  <c:v>32021.019999999997</c:v>
                </c:pt>
                <c:pt idx="12">
                  <c:v>33481.08</c:v>
                </c:pt>
                <c:pt idx="13">
                  <c:v>35011.659999999996</c:v>
                </c:pt>
                <c:pt idx="14">
                  <c:v>37011.96</c:v>
                </c:pt>
                <c:pt idx="15">
                  <c:v>35592.21</c:v>
                </c:pt>
                <c:pt idx="16">
                  <c:v>37787.46</c:v>
                </c:pt>
                <c:pt idx="17">
                  <c:v>40118.11</c:v>
                </c:pt>
                <c:pt idx="18">
                  <c:v>42592.51</c:v>
                </c:pt>
                <c:pt idx="19">
                  <c:v>28975.85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2-5E40-943F-3BE0B9D16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WORST'!$G$315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B1-674E-B303-9BD3AC9935E4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1-674E-B303-9BD3AC9935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- WORST'!$G$316:$G$335</c:f>
              <c:numCache>
                <c:formatCode>#,##0.00\ "€"</c:formatCode>
                <c:ptCount val="20"/>
                <c:pt idx="0">
                  <c:v>630000</c:v>
                </c:pt>
                <c:pt idx="1">
                  <c:v>603232.55000000005</c:v>
                </c:pt>
                <c:pt idx="2">
                  <c:v>575551.63</c:v>
                </c:pt>
                <c:pt idx="3">
                  <c:v>546923.64</c:v>
                </c:pt>
                <c:pt idx="4">
                  <c:v>517313.71</c:v>
                </c:pt>
                <c:pt idx="5">
                  <c:v>486685.64999999997</c:v>
                </c:pt>
                <c:pt idx="6">
                  <c:v>455001.94</c:v>
                </c:pt>
                <c:pt idx="7">
                  <c:v>422223.61</c:v>
                </c:pt>
                <c:pt idx="8">
                  <c:v>388310.24</c:v>
                </c:pt>
                <c:pt idx="9">
                  <c:v>353219.89</c:v>
                </c:pt>
                <c:pt idx="10">
                  <c:v>322591.84999999998</c:v>
                </c:pt>
                <c:pt idx="11">
                  <c:v>290570.83999999997</c:v>
                </c:pt>
                <c:pt idx="12">
                  <c:v>257089.76</c:v>
                </c:pt>
                <c:pt idx="13">
                  <c:v>222078.09999999998</c:v>
                </c:pt>
                <c:pt idx="14">
                  <c:v>185066.14</c:v>
                </c:pt>
                <c:pt idx="15">
                  <c:v>149473.93</c:v>
                </c:pt>
                <c:pt idx="16">
                  <c:v>111686.47</c:v>
                </c:pt>
                <c:pt idx="17">
                  <c:v>71568.350000000006</c:v>
                </c:pt>
                <c:pt idx="18">
                  <c:v>28975.85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12-5E40-943F-3BE0B9D16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- WORST'!$D$315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- WORST'!$D$316:$D$335</c:f>
              <c:numCache>
                <c:formatCode>#,##0.00\ "€"</c:formatCode>
                <c:ptCount val="20"/>
                <c:pt idx="0">
                  <c:v>21918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29773.599999999999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12-5E40-943F-3BE0B9D16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(old)'!$C$31</c:f>
          <c:strCache>
            <c:ptCount val="1"/>
            <c:pt idx="0">
              <c:v>150k€ mit 1,24% KfW, 35 Jahre Laufzeit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(old)'!$E$45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(old)'!$E$46:$E$65</c:f>
              <c:numCache>
                <c:formatCode>#,##0.00\ "€"</c:formatCode>
                <c:ptCount val="20"/>
                <c:pt idx="0">
                  <c:v>22651.260000000002</c:v>
                </c:pt>
                <c:pt idx="1">
                  <c:v>21756.03</c:v>
                </c:pt>
                <c:pt idx="2">
                  <c:v>20823.79</c:v>
                </c:pt>
                <c:pt idx="3">
                  <c:v>19852.95</c:v>
                </c:pt>
                <c:pt idx="4">
                  <c:v>18841.88</c:v>
                </c:pt>
                <c:pt idx="5">
                  <c:v>17788.86</c:v>
                </c:pt>
                <c:pt idx="6">
                  <c:v>16692.13</c:v>
                </c:pt>
                <c:pt idx="7">
                  <c:v>15549.82</c:v>
                </c:pt>
                <c:pt idx="8">
                  <c:v>14360.01</c:v>
                </c:pt>
                <c:pt idx="9">
                  <c:v>13120.67</c:v>
                </c:pt>
                <c:pt idx="10">
                  <c:v>15203.06</c:v>
                </c:pt>
                <c:pt idx="11">
                  <c:v>13884.4</c:v>
                </c:pt>
                <c:pt idx="12">
                  <c:v>12509.27</c:v>
                </c:pt>
                <c:pt idx="13">
                  <c:v>11075.26</c:v>
                </c:pt>
                <c:pt idx="14">
                  <c:v>9579.86</c:v>
                </c:pt>
                <c:pt idx="15">
                  <c:v>8020.42</c:v>
                </c:pt>
                <c:pt idx="16">
                  <c:v>6394.21</c:v>
                </c:pt>
                <c:pt idx="17">
                  <c:v>4698.37</c:v>
                </c:pt>
                <c:pt idx="18">
                  <c:v>2929.91</c:v>
                </c:pt>
                <c:pt idx="19">
                  <c:v>1085.74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0-E243-8D89-CD4256F6ADC7}"/>
            </c:ext>
          </c:extLst>
        </c:ser>
        <c:ser>
          <c:idx val="1"/>
          <c:order val="1"/>
          <c:tx>
            <c:strRef>
              <c:f>'Finanzierung (old)'!$F$45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(old)'!$F$46:$F$65</c:f>
              <c:numCache>
                <c:formatCode>#,##0.00\ "€"</c:formatCode>
                <c:ptCount val="20"/>
                <c:pt idx="0">
                  <c:v>23348.74</c:v>
                </c:pt>
                <c:pt idx="1">
                  <c:v>24243.97</c:v>
                </c:pt>
                <c:pt idx="2">
                  <c:v>25176.210000000003</c:v>
                </c:pt>
                <c:pt idx="3">
                  <c:v>26147.05</c:v>
                </c:pt>
                <c:pt idx="4">
                  <c:v>27158.120000000003</c:v>
                </c:pt>
                <c:pt idx="5">
                  <c:v>28211.140000000003</c:v>
                </c:pt>
                <c:pt idx="6">
                  <c:v>29307.87</c:v>
                </c:pt>
                <c:pt idx="7">
                  <c:v>30450.18</c:v>
                </c:pt>
                <c:pt idx="8">
                  <c:v>31639.99</c:v>
                </c:pt>
                <c:pt idx="9">
                  <c:v>32879.33</c:v>
                </c:pt>
                <c:pt idx="10">
                  <c:v>30796.94</c:v>
                </c:pt>
                <c:pt idx="11">
                  <c:v>32115.599999999999</c:v>
                </c:pt>
                <c:pt idx="12">
                  <c:v>33490.730000000003</c:v>
                </c:pt>
                <c:pt idx="13">
                  <c:v>34924.74</c:v>
                </c:pt>
                <c:pt idx="14">
                  <c:v>36420.14</c:v>
                </c:pt>
                <c:pt idx="15">
                  <c:v>37979.58</c:v>
                </c:pt>
                <c:pt idx="16">
                  <c:v>39605.79</c:v>
                </c:pt>
                <c:pt idx="17">
                  <c:v>41301.629999999997</c:v>
                </c:pt>
                <c:pt idx="18">
                  <c:v>43070.09</c:v>
                </c:pt>
                <c:pt idx="19">
                  <c:v>41732.160000000003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0-E243-8D89-CD4256F6A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(old)'!$G$45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0-E243-8D89-CD4256F6ADC7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(old)'!$G$46:$G$65</c:f>
              <c:numCache>
                <c:formatCode>#,##0.00\ "€"</c:formatCode>
                <c:ptCount val="20"/>
                <c:pt idx="0">
                  <c:v>626651.26</c:v>
                </c:pt>
                <c:pt idx="1">
                  <c:v>602407.29</c:v>
                </c:pt>
                <c:pt idx="2">
                  <c:v>577231.08000000007</c:v>
                </c:pt>
                <c:pt idx="3">
                  <c:v>551084.03</c:v>
                </c:pt>
                <c:pt idx="4">
                  <c:v>523925.89999999997</c:v>
                </c:pt>
                <c:pt idx="5">
                  <c:v>495714.76</c:v>
                </c:pt>
                <c:pt idx="6">
                  <c:v>466406.89</c:v>
                </c:pt>
                <c:pt idx="7">
                  <c:v>435956.72</c:v>
                </c:pt>
                <c:pt idx="8">
                  <c:v>404316.73000000004</c:v>
                </c:pt>
                <c:pt idx="9">
                  <c:v>371437.4</c:v>
                </c:pt>
                <c:pt idx="10">
                  <c:v>340640.46</c:v>
                </c:pt>
                <c:pt idx="11">
                  <c:v>308524.86</c:v>
                </c:pt>
                <c:pt idx="12">
                  <c:v>275034.13</c:v>
                </c:pt>
                <c:pt idx="13">
                  <c:v>240109.39</c:v>
                </c:pt>
                <c:pt idx="14">
                  <c:v>203689.25</c:v>
                </c:pt>
                <c:pt idx="15">
                  <c:v>165709.67000000001</c:v>
                </c:pt>
                <c:pt idx="16">
                  <c:v>126103.88</c:v>
                </c:pt>
                <c:pt idx="17">
                  <c:v>84802.240000000005</c:v>
                </c:pt>
                <c:pt idx="18">
                  <c:v>41732.160000000003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40-E243-8D89-CD4256F6A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(old)'!$D$45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(old)'!$D$46:$D$65</c:f>
              <c:numCache>
                <c:formatCode>#,##0.00\ "€"</c:formatCode>
                <c:ptCount val="20"/>
                <c:pt idx="0">
                  <c:v>46000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42817.9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340-E243-8D89-CD4256F6A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Vergleich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(old)'!$E$3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('Finanzierung (old)'!$B$2,'Finanzierung (old)'!$B$31,'Finanzierung (old)'!$B$72)</c:f>
              <c:strCache>
                <c:ptCount val="3"/>
                <c:pt idx="0">
                  <c:v>V1
KfWG-Q nur über Bank</c:v>
                </c:pt>
                <c:pt idx="1">
                  <c:v>V2
KfWG-Q über KfW und Bank</c:v>
                </c:pt>
                <c:pt idx="2">
                  <c:v>V3
KfWG über KfW und Bank
</c:v>
                </c:pt>
              </c:strCache>
            </c:strRef>
          </c:cat>
          <c:val>
            <c:numRef>
              <c:f>('Finanzierung (old)'!$E$26,'Finanzierung (old)'!$E$66,'Finanzierung (old)'!$E$108)</c:f>
              <c:numCache>
                <c:formatCode>#,##0.00\ "€"</c:formatCode>
                <c:ptCount val="3"/>
                <c:pt idx="0">
                  <c:v>344251.92</c:v>
                </c:pt>
                <c:pt idx="1">
                  <c:v>266817.89999999997</c:v>
                </c:pt>
                <c:pt idx="2">
                  <c:v>283176.06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3-934D-A86C-ECAE2156F1AF}"/>
            </c:ext>
          </c:extLst>
        </c:ser>
        <c:ser>
          <c:idx val="1"/>
          <c:order val="1"/>
          <c:tx>
            <c:strRef>
              <c:f>'Finanzierung (old)'!$F$3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('Finanzierung (old)'!$B$2,'Finanzierung (old)'!$B$31,'Finanzierung (old)'!$B$72)</c:f>
              <c:strCache>
                <c:ptCount val="3"/>
                <c:pt idx="0">
                  <c:v>V1
KfWG-Q nur über Bank</c:v>
                </c:pt>
                <c:pt idx="1">
                  <c:v>V2
KfWG-Q über KfW und Bank</c:v>
                </c:pt>
                <c:pt idx="2">
                  <c:v>V3
KfWG über KfW und Bank
</c:v>
                </c:pt>
              </c:strCache>
            </c:strRef>
          </c:cat>
          <c:val>
            <c:numRef>
              <c:f>('Finanzierung (old)'!$F$26,'Finanzierung (old)'!$F$66,'Finanzierung (old)'!$F$108)</c:f>
              <c:numCache>
                <c:formatCode>#,##0.00\ "€"</c:formatCode>
                <c:ptCount val="3"/>
                <c:pt idx="0">
                  <c:v>650000</c:v>
                </c:pt>
                <c:pt idx="1">
                  <c:v>650000</c:v>
                </c:pt>
                <c:pt idx="2">
                  <c:v>643500.02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3-934D-A86C-ECAE2156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33104"/>
        <c:axId val="596263264"/>
      </c:barChart>
      <c:barChart>
        <c:barDir val="col"/>
        <c:grouping val="stacked"/>
        <c:varyColors val="0"/>
        <c:ser>
          <c:idx val="2"/>
          <c:order val="2"/>
          <c:tx>
            <c:strRef>
              <c:f>'Finanzierung (old)'!$D$3</c:f>
              <c:strCache>
                <c:ptCount val="1"/>
                <c:pt idx="0">
                  <c:v>Ratenzahlungen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401296636282772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33-934D-A86C-ECAE2156F1AF}"/>
                </c:ext>
              </c:extLst>
            </c:dLbl>
            <c:dLbl>
              <c:idx val="1"/>
              <c:layout>
                <c:manualLayout>
                  <c:x val="0"/>
                  <c:y val="-0.36909089848365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33-934D-A86C-ECAE2156F1AF}"/>
                </c:ext>
              </c:extLst>
            </c:dLbl>
            <c:dLbl>
              <c:idx val="2"/>
              <c:layout>
                <c:manualLayout>
                  <c:x val="0"/>
                  <c:y val="-0.369384910583623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6-5F46-87A7-0BCB5229B546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800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('Finanzierung (old)'!$D$26,'Finanzierung (old)'!$D$66,'Finanzierung (old)'!$D$108)</c:f>
              <c:numCache>
                <c:formatCode>#,##0.00\ "€"</c:formatCode>
                <c:ptCount val="3"/>
                <c:pt idx="0" formatCode="_(&quot;€&quot;* #,##0.00_);_(&quot;€&quot;* \(#,##0.00\);_(&quot;€&quot;* &quot;-&quot;??_);_(@_)">
                  <c:v>994251.92</c:v>
                </c:pt>
                <c:pt idx="1">
                  <c:v>916817.9</c:v>
                </c:pt>
                <c:pt idx="2">
                  <c:v>926676.08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3-934D-A86C-ECAE2156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677984"/>
        <c:axId val="374869504"/>
      </c:barChart>
      <c:catAx>
        <c:axId val="5966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6263264"/>
        <c:crosses val="autoZero"/>
        <c:auto val="1"/>
        <c:lblAlgn val="ctr"/>
        <c:lblOffset val="100"/>
        <c:noMultiLvlLbl val="0"/>
      </c:catAx>
      <c:valAx>
        <c:axId val="596263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crossAx val="596633104"/>
        <c:crosses val="autoZero"/>
        <c:crossBetween val="between"/>
        <c:dispUnits>
          <c:builtInUnit val="thousands"/>
        </c:dispUnits>
      </c:valAx>
      <c:valAx>
        <c:axId val="374869504"/>
        <c:scaling>
          <c:orientation val="minMax"/>
          <c:min val="0"/>
        </c:scaling>
        <c:delete val="1"/>
        <c:axPos val="r"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374677984"/>
        <c:crosses val="max"/>
        <c:crossBetween val="between"/>
        <c:dispUnits>
          <c:builtInUnit val="thousands"/>
        </c:dispUnits>
      </c:valAx>
      <c:catAx>
        <c:axId val="37467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486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(old)'!$C$72</c:f>
          <c:strCache>
            <c:ptCount val="1"/>
            <c:pt idx="0">
              <c:v>100k€ mit 1,24% KfW, 35 Jahre Laufzeit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(old)'!$E$45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(old)'!$E$46:$E$65</c:f>
              <c:numCache>
                <c:formatCode>#,##0.00\ "€"</c:formatCode>
                <c:ptCount val="20"/>
                <c:pt idx="0">
                  <c:v>22651.260000000002</c:v>
                </c:pt>
                <c:pt idx="1">
                  <c:v>21756.03</c:v>
                </c:pt>
                <c:pt idx="2">
                  <c:v>20823.79</c:v>
                </c:pt>
                <c:pt idx="3">
                  <c:v>19852.95</c:v>
                </c:pt>
                <c:pt idx="4">
                  <c:v>18841.88</c:v>
                </c:pt>
                <c:pt idx="5">
                  <c:v>17788.86</c:v>
                </c:pt>
                <c:pt idx="6">
                  <c:v>16692.13</c:v>
                </c:pt>
                <c:pt idx="7">
                  <c:v>15549.82</c:v>
                </c:pt>
                <c:pt idx="8">
                  <c:v>14360.01</c:v>
                </c:pt>
                <c:pt idx="9">
                  <c:v>13120.67</c:v>
                </c:pt>
                <c:pt idx="10">
                  <c:v>15203.06</c:v>
                </c:pt>
                <c:pt idx="11">
                  <c:v>13884.4</c:v>
                </c:pt>
                <c:pt idx="12">
                  <c:v>12509.27</c:v>
                </c:pt>
                <c:pt idx="13">
                  <c:v>11075.26</c:v>
                </c:pt>
                <c:pt idx="14">
                  <c:v>9579.86</c:v>
                </c:pt>
                <c:pt idx="15">
                  <c:v>8020.42</c:v>
                </c:pt>
                <c:pt idx="16">
                  <c:v>6394.21</c:v>
                </c:pt>
                <c:pt idx="17">
                  <c:v>4698.37</c:v>
                </c:pt>
                <c:pt idx="18">
                  <c:v>2929.91</c:v>
                </c:pt>
                <c:pt idx="19">
                  <c:v>1085.74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A-154E-96F8-8BC715A8D3DD}"/>
            </c:ext>
          </c:extLst>
        </c:ser>
        <c:ser>
          <c:idx val="1"/>
          <c:order val="1"/>
          <c:tx>
            <c:strRef>
              <c:f>'Finanzierung (old)'!$F$45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(old)'!$F$46:$F$65</c:f>
              <c:numCache>
                <c:formatCode>#,##0.00\ "€"</c:formatCode>
                <c:ptCount val="20"/>
                <c:pt idx="0">
                  <c:v>23348.74</c:v>
                </c:pt>
                <c:pt idx="1">
                  <c:v>24243.97</c:v>
                </c:pt>
                <c:pt idx="2">
                  <c:v>25176.210000000003</c:v>
                </c:pt>
                <c:pt idx="3">
                  <c:v>26147.05</c:v>
                </c:pt>
                <c:pt idx="4">
                  <c:v>27158.120000000003</c:v>
                </c:pt>
                <c:pt idx="5">
                  <c:v>28211.140000000003</c:v>
                </c:pt>
                <c:pt idx="6">
                  <c:v>29307.87</c:v>
                </c:pt>
                <c:pt idx="7">
                  <c:v>30450.18</c:v>
                </c:pt>
                <c:pt idx="8">
                  <c:v>31639.99</c:v>
                </c:pt>
                <c:pt idx="9">
                  <c:v>32879.33</c:v>
                </c:pt>
                <c:pt idx="10">
                  <c:v>30796.94</c:v>
                </c:pt>
                <c:pt idx="11">
                  <c:v>32115.599999999999</c:v>
                </c:pt>
                <c:pt idx="12">
                  <c:v>33490.730000000003</c:v>
                </c:pt>
                <c:pt idx="13">
                  <c:v>34924.74</c:v>
                </c:pt>
                <c:pt idx="14">
                  <c:v>36420.14</c:v>
                </c:pt>
                <c:pt idx="15">
                  <c:v>37979.58</c:v>
                </c:pt>
                <c:pt idx="16">
                  <c:v>39605.79</c:v>
                </c:pt>
                <c:pt idx="17">
                  <c:v>41301.629999999997</c:v>
                </c:pt>
                <c:pt idx="18">
                  <c:v>43070.09</c:v>
                </c:pt>
                <c:pt idx="19">
                  <c:v>41732.160000000003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A-154E-96F8-8BC715A8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(old)'!$G$45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A-154E-96F8-8BC715A8D3DD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(old)'!$G$46:$G$65</c:f>
              <c:numCache>
                <c:formatCode>#,##0.00\ "€"</c:formatCode>
                <c:ptCount val="20"/>
                <c:pt idx="0">
                  <c:v>626651.26</c:v>
                </c:pt>
                <c:pt idx="1">
                  <c:v>602407.29</c:v>
                </c:pt>
                <c:pt idx="2">
                  <c:v>577231.08000000007</c:v>
                </c:pt>
                <c:pt idx="3">
                  <c:v>551084.03</c:v>
                </c:pt>
                <c:pt idx="4">
                  <c:v>523925.89999999997</c:v>
                </c:pt>
                <c:pt idx="5">
                  <c:v>495714.76</c:v>
                </c:pt>
                <c:pt idx="6">
                  <c:v>466406.89</c:v>
                </c:pt>
                <c:pt idx="7">
                  <c:v>435956.72</c:v>
                </c:pt>
                <c:pt idx="8">
                  <c:v>404316.73000000004</c:v>
                </c:pt>
                <c:pt idx="9">
                  <c:v>371437.4</c:v>
                </c:pt>
                <c:pt idx="10">
                  <c:v>340640.46</c:v>
                </c:pt>
                <c:pt idx="11">
                  <c:v>308524.86</c:v>
                </c:pt>
                <c:pt idx="12">
                  <c:v>275034.13</c:v>
                </c:pt>
                <c:pt idx="13">
                  <c:v>240109.39</c:v>
                </c:pt>
                <c:pt idx="14">
                  <c:v>203689.25</c:v>
                </c:pt>
                <c:pt idx="15">
                  <c:v>165709.67000000001</c:v>
                </c:pt>
                <c:pt idx="16">
                  <c:v>126103.88</c:v>
                </c:pt>
                <c:pt idx="17">
                  <c:v>84802.240000000005</c:v>
                </c:pt>
                <c:pt idx="18">
                  <c:v>41732.160000000003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AA-154E-96F8-8BC715A8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(old)'!$D$45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(old)'!$D$46:$D$65</c:f>
              <c:numCache>
                <c:formatCode>#,##0.00\ "€"</c:formatCode>
                <c:ptCount val="20"/>
                <c:pt idx="0">
                  <c:v>46000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42817.9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AA-154E-96F8-8BC715A8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WORST'!$C$2</c:f>
          <c:strCache>
            <c:ptCount val="1"/>
            <c:pt idx="0">
              <c:v>500k€ mit 3,91%, 10k€ Sondert., 15J Zinsb., 12M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WORST'!$E$21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WORST'!$E$22:$E$42</c:f>
              <c:numCache>
                <c:formatCode>#,##0.00\ "€"</c:formatCode>
                <c:ptCount val="21"/>
                <c:pt idx="0">
                  <c:v>23313.33</c:v>
                </c:pt>
                <c:pt idx="1">
                  <c:v>20424.05</c:v>
                </c:pt>
                <c:pt idx="2">
                  <c:v>19535.41</c:v>
                </c:pt>
                <c:pt idx="3">
                  <c:v>18613.330000000002</c:v>
                </c:pt>
                <c:pt idx="4">
                  <c:v>17656.490000000002</c:v>
                </c:pt>
                <c:pt idx="5">
                  <c:v>16663.579999999998</c:v>
                </c:pt>
                <c:pt idx="6">
                  <c:v>15633.19</c:v>
                </c:pt>
                <c:pt idx="7">
                  <c:v>14563.89</c:v>
                </c:pt>
                <c:pt idx="8">
                  <c:v>13454.17</c:v>
                </c:pt>
                <c:pt idx="9">
                  <c:v>12302.47</c:v>
                </c:pt>
                <c:pt idx="10">
                  <c:v>16789.97</c:v>
                </c:pt>
                <c:pt idx="11">
                  <c:v>15459.47</c:v>
                </c:pt>
                <c:pt idx="12">
                  <c:v>14065.21</c:v>
                </c:pt>
                <c:pt idx="13">
                  <c:v>12603.990000000002</c:v>
                </c:pt>
                <c:pt idx="14">
                  <c:v>10563.14</c:v>
                </c:pt>
                <c:pt idx="15">
                  <c:v>12829.4</c:v>
                </c:pt>
                <c:pt idx="16">
                  <c:v>10783.5</c:v>
                </c:pt>
                <c:pt idx="17">
                  <c:v>8611.43</c:v>
                </c:pt>
                <c:pt idx="18">
                  <c:v>6305.38</c:v>
                </c:pt>
                <c:pt idx="19">
                  <c:v>3857.11</c:v>
                </c:pt>
                <c:pt idx="20">
                  <c:v>1257.82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5-7247-94D3-EC6E08EC81E0}"/>
            </c:ext>
          </c:extLst>
        </c:ser>
        <c:ser>
          <c:idx val="1"/>
          <c:order val="1"/>
          <c:tx>
            <c:strRef>
              <c:f>'Finanzierung - WORST'!$F$21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WORST'!$F$22:$F$42</c:f>
              <c:numCache>
                <c:formatCode>#,##0.00\ "€"</c:formatCode>
                <c:ptCount val="21"/>
                <c:pt idx="0">
                  <c:v>0</c:v>
                </c:pt>
                <c:pt idx="1">
                  <c:v>25575.95</c:v>
                </c:pt>
                <c:pt idx="2">
                  <c:v>26464.59</c:v>
                </c:pt>
                <c:pt idx="3">
                  <c:v>27386.67</c:v>
                </c:pt>
                <c:pt idx="4">
                  <c:v>28343.510000000002</c:v>
                </c:pt>
                <c:pt idx="5">
                  <c:v>29336.42</c:v>
                </c:pt>
                <c:pt idx="6">
                  <c:v>30366.809999999998</c:v>
                </c:pt>
                <c:pt idx="7">
                  <c:v>31436.11</c:v>
                </c:pt>
                <c:pt idx="8">
                  <c:v>32545.83</c:v>
                </c:pt>
                <c:pt idx="9">
                  <c:v>33697.53</c:v>
                </c:pt>
                <c:pt idx="10">
                  <c:v>29210.03</c:v>
                </c:pt>
                <c:pt idx="11">
                  <c:v>30540.53</c:v>
                </c:pt>
                <c:pt idx="12">
                  <c:v>31934.79</c:v>
                </c:pt>
                <c:pt idx="13">
                  <c:v>33396.01</c:v>
                </c:pt>
                <c:pt idx="14">
                  <c:v>35436.86</c:v>
                </c:pt>
                <c:pt idx="15">
                  <c:v>33170.6</c:v>
                </c:pt>
                <c:pt idx="16">
                  <c:v>35216.5</c:v>
                </c:pt>
                <c:pt idx="17">
                  <c:v>37388.57</c:v>
                </c:pt>
                <c:pt idx="18">
                  <c:v>39694.620000000003</c:v>
                </c:pt>
                <c:pt idx="19">
                  <c:v>42142.89</c:v>
                </c:pt>
                <c:pt idx="20">
                  <c:v>36715.18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5-7247-94D3-EC6E08EC8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WORST'!$G$21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05-7247-94D3-EC6E08EC81E0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05-7247-94D3-EC6E08EC81E0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- WORST'!$G$22:$G$42</c:f>
              <c:numCache>
                <c:formatCode>#,##0.00\ "€"</c:formatCode>
                <c:ptCount val="21"/>
                <c:pt idx="0">
                  <c:v>650000</c:v>
                </c:pt>
                <c:pt idx="1">
                  <c:v>624424.05000000005</c:v>
                </c:pt>
                <c:pt idx="2">
                  <c:v>597959.47</c:v>
                </c:pt>
                <c:pt idx="3">
                  <c:v>570572.80000000005</c:v>
                </c:pt>
                <c:pt idx="4">
                  <c:v>542229.29</c:v>
                </c:pt>
                <c:pt idx="5">
                  <c:v>512892.87</c:v>
                </c:pt>
                <c:pt idx="6">
                  <c:v>482526.06</c:v>
                </c:pt>
                <c:pt idx="7">
                  <c:v>451089.95</c:v>
                </c:pt>
                <c:pt idx="8">
                  <c:v>418544.12</c:v>
                </c:pt>
                <c:pt idx="9">
                  <c:v>384846.57999999996</c:v>
                </c:pt>
                <c:pt idx="10">
                  <c:v>355636.55</c:v>
                </c:pt>
                <c:pt idx="11">
                  <c:v>325096.01</c:v>
                </c:pt>
                <c:pt idx="12">
                  <c:v>293161.23</c:v>
                </c:pt>
                <c:pt idx="13">
                  <c:v>259765.22</c:v>
                </c:pt>
                <c:pt idx="14">
                  <c:v>224328.36</c:v>
                </c:pt>
                <c:pt idx="15">
                  <c:v>191157.76000000001</c:v>
                </c:pt>
                <c:pt idx="16">
                  <c:v>155941.26</c:v>
                </c:pt>
                <c:pt idx="17">
                  <c:v>118552.69</c:v>
                </c:pt>
                <c:pt idx="18">
                  <c:v>78858.070000000007</c:v>
                </c:pt>
                <c:pt idx="19">
                  <c:v>36715.18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05-7247-94D3-EC6E08EC8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- WORST'!$D$21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- WORST'!$D$22:$D$42</c:f>
              <c:numCache>
                <c:formatCode>#,##0.00\ "€"</c:formatCode>
                <c:ptCount val="21"/>
                <c:pt idx="0">
                  <c:v>23313.33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46000</c:v>
                </c:pt>
                <c:pt idx="20">
                  <c:v>37973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05-7247-94D3-EC6E08EC8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WORST'!$C$51</c:f>
          <c:strCache>
            <c:ptCount val="1"/>
            <c:pt idx="0">
              <c:v>500k€ mit 4,03%, 11k€ Sondert., 30J Zinsb., 12M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WORST'!$E$76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WORST'!$E$77:$E$97</c:f>
              <c:numCache>
                <c:formatCode>#,##0.00\ "€"</c:formatCode>
                <c:ptCount val="21"/>
                <c:pt idx="0">
                  <c:v>24338.33</c:v>
                </c:pt>
                <c:pt idx="1">
                  <c:v>21204.85</c:v>
                </c:pt>
                <c:pt idx="2">
                  <c:v>20312.41</c:v>
                </c:pt>
                <c:pt idx="3">
                  <c:v>19384.38</c:v>
                </c:pt>
                <c:pt idx="4">
                  <c:v>18419.3</c:v>
                </c:pt>
                <c:pt idx="5">
                  <c:v>17415.68</c:v>
                </c:pt>
                <c:pt idx="6">
                  <c:v>16371.91</c:v>
                </c:pt>
                <c:pt idx="7">
                  <c:v>15286.380000000001</c:v>
                </c:pt>
                <c:pt idx="8">
                  <c:v>14157.369999999999</c:v>
                </c:pt>
                <c:pt idx="9">
                  <c:v>12983.12</c:v>
                </c:pt>
                <c:pt idx="10">
                  <c:v>17623.689999999999</c:v>
                </c:pt>
                <c:pt idx="11">
                  <c:v>16259.630000000001</c:v>
                </c:pt>
                <c:pt idx="12">
                  <c:v>14827.29</c:v>
                </c:pt>
                <c:pt idx="13">
                  <c:v>13323.11</c:v>
                </c:pt>
                <c:pt idx="14">
                  <c:v>11743.33</c:v>
                </c:pt>
                <c:pt idx="15">
                  <c:v>10084.01</c:v>
                </c:pt>
                <c:pt idx="16">
                  <c:v>8340.9500000000007</c:v>
                </c:pt>
                <c:pt idx="17">
                  <c:v>6509.78</c:v>
                </c:pt>
                <c:pt idx="18">
                  <c:v>4585.83</c:v>
                </c:pt>
                <c:pt idx="19">
                  <c:v>2689.2599999999998</c:v>
                </c:pt>
                <c:pt idx="20">
                  <c:v>988.42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1-7944-B4A0-BD2AB6CB0A97}"/>
            </c:ext>
          </c:extLst>
        </c:ser>
        <c:ser>
          <c:idx val="1"/>
          <c:order val="1"/>
          <c:tx>
            <c:strRef>
              <c:f>'Finanzierung - WORST'!$F$76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WORST'!$F$77:$F$97</c:f>
              <c:numCache>
                <c:formatCode>#,##0.00\ "€"</c:formatCode>
                <c:ptCount val="21"/>
                <c:pt idx="0">
                  <c:v>0</c:v>
                </c:pt>
                <c:pt idx="1">
                  <c:v>24795.149999999998</c:v>
                </c:pt>
                <c:pt idx="2">
                  <c:v>25687.59</c:v>
                </c:pt>
                <c:pt idx="3">
                  <c:v>26615.62</c:v>
                </c:pt>
                <c:pt idx="4">
                  <c:v>27580.699999999997</c:v>
                </c:pt>
                <c:pt idx="5">
                  <c:v>28584.32</c:v>
                </c:pt>
                <c:pt idx="6">
                  <c:v>29628.09</c:v>
                </c:pt>
                <c:pt idx="7">
                  <c:v>30713.62</c:v>
                </c:pt>
                <c:pt idx="8">
                  <c:v>31842.629999999997</c:v>
                </c:pt>
                <c:pt idx="9">
                  <c:v>33016.879999999997</c:v>
                </c:pt>
                <c:pt idx="10">
                  <c:v>28376.309999999998</c:v>
                </c:pt>
                <c:pt idx="11">
                  <c:v>29740.370000000003</c:v>
                </c:pt>
                <c:pt idx="12">
                  <c:v>31172.71</c:v>
                </c:pt>
                <c:pt idx="13">
                  <c:v>32676.89</c:v>
                </c:pt>
                <c:pt idx="14">
                  <c:v>34256.67</c:v>
                </c:pt>
                <c:pt idx="15">
                  <c:v>35915.99</c:v>
                </c:pt>
                <c:pt idx="16">
                  <c:v>37659.050000000003</c:v>
                </c:pt>
                <c:pt idx="17">
                  <c:v>39490.22</c:v>
                </c:pt>
                <c:pt idx="18">
                  <c:v>41414.17</c:v>
                </c:pt>
                <c:pt idx="19">
                  <c:v>43310.73</c:v>
                </c:pt>
                <c:pt idx="20">
                  <c:v>37522.29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1-7944-B4A0-BD2AB6CB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WORST'!$G$76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A1-7944-B4A0-BD2AB6CB0A97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- WORST'!$G$77:$G$97</c:f>
              <c:numCache>
                <c:formatCode>#,##0.00\ "€"</c:formatCode>
                <c:ptCount val="21"/>
                <c:pt idx="0">
                  <c:v>650000</c:v>
                </c:pt>
                <c:pt idx="1">
                  <c:v>625204.85</c:v>
                </c:pt>
                <c:pt idx="2">
                  <c:v>599517.26</c:v>
                </c:pt>
                <c:pt idx="3">
                  <c:v>572901.64</c:v>
                </c:pt>
                <c:pt idx="4">
                  <c:v>545320.93999999994</c:v>
                </c:pt>
                <c:pt idx="5">
                  <c:v>516736.62</c:v>
                </c:pt>
                <c:pt idx="6">
                  <c:v>487108.52</c:v>
                </c:pt>
                <c:pt idx="7">
                  <c:v>456394.9</c:v>
                </c:pt>
                <c:pt idx="8">
                  <c:v>424552.28</c:v>
                </c:pt>
                <c:pt idx="9">
                  <c:v>391535.41000000003</c:v>
                </c:pt>
                <c:pt idx="10">
                  <c:v>363159.1</c:v>
                </c:pt>
                <c:pt idx="11">
                  <c:v>333418.73</c:v>
                </c:pt>
                <c:pt idx="12">
                  <c:v>302246.01</c:v>
                </c:pt>
                <c:pt idx="13">
                  <c:v>269569.13</c:v>
                </c:pt>
                <c:pt idx="14">
                  <c:v>235312.46000000002</c:v>
                </c:pt>
                <c:pt idx="15">
                  <c:v>199396.46</c:v>
                </c:pt>
                <c:pt idx="16">
                  <c:v>161737.41999999998</c:v>
                </c:pt>
                <c:pt idx="17">
                  <c:v>122247.18000000001</c:v>
                </c:pt>
                <c:pt idx="18">
                  <c:v>80833.01999999999</c:v>
                </c:pt>
                <c:pt idx="19">
                  <c:v>37522.29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A1-7944-B4A0-BD2AB6CB0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Vergleich Worst Case Szenario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WORST'!$E$3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('Finanzierung - WORST'!$B$2,'Finanzierung - WORST'!$B$51,'Finanzierung - WORST'!$B$104,'Finanzierung - WORST'!$B$155,'Finanzierung - WORST'!$B$204,'Finanzierung - WORST'!$B$252,'Finanzierung - WORST'!$B$296)</c:f>
              <c:strCache>
                <c:ptCount val="7"/>
                <c:pt idx="0">
                  <c:v>Sparda
(Interhyp)</c:v>
                </c:pt>
                <c:pt idx="1">
                  <c:v>Allianz
(Interhyp)</c:v>
                </c:pt>
                <c:pt idx="2">
                  <c:v>Ergo
(Interhyp)</c:v>
                </c:pt>
                <c:pt idx="3">
                  <c:v>Sparda
(Dr. Klein)</c:v>
                </c:pt>
                <c:pt idx="4">
                  <c:v>1822
(Interhyp)</c:v>
                </c:pt>
                <c:pt idx="5">
                  <c:v>Sparda Simuliert
(Dr. Klein)</c:v>
                </c:pt>
                <c:pt idx="6">
                  <c:v>Sparda
(Dr. Klein)</c:v>
                </c:pt>
              </c:strCache>
            </c:strRef>
          </c:cat>
          <c:val>
            <c:numRef>
              <c:f>('Finanzierung - WORST'!$E$43,'Finanzierung - WORST'!$E$98,'Finanzierung - WORST'!$E$150,'Finanzierung - WORST'!$E$196,'Finanzierung - WORST'!$E$245,'Finanzierung - WORST'!$E$293,'Finanzierung - WORST'!$E$336)</c:f>
              <c:numCache>
                <c:formatCode>#,##0.00\ "€"</c:formatCode>
                <c:ptCount val="7"/>
                <c:pt idx="0">
                  <c:v>285286.32999999996</c:v>
                </c:pt>
                <c:pt idx="1">
                  <c:v>286849.03000000003</c:v>
                </c:pt>
                <c:pt idx="2">
                  <c:v>290034.84999999998</c:v>
                </c:pt>
                <c:pt idx="3">
                  <c:v>276680.2</c:v>
                </c:pt>
                <c:pt idx="4">
                  <c:v>261022.18999999994</c:v>
                </c:pt>
                <c:pt idx="5">
                  <c:v>265560.27</c:v>
                </c:pt>
                <c:pt idx="6">
                  <c:v>249691.60000000006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4-FB49-AC26-21EB119CC421}"/>
            </c:ext>
          </c:extLst>
        </c:ser>
        <c:ser>
          <c:idx val="1"/>
          <c:order val="1"/>
          <c:tx>
            <c:strRef>
              <c:f>'Finanzierung - WORST'!$F$3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('Finanzierung - WORST'!$B$2,'Finanzierung - WORST'!$B$51,'Finanzierung - WORST'!$B$104,'Finanzierung - WORST'!$B$155,'Finanzierung - WORST'!$B$204,'Finanzierung - WORST'!$B$252,'Finanzierung - WORST'!$B$296)</c:f>
              <c:strCache>
                <c:ptCount val="7"/>
                <c:pt idx="0">
                  <c:v>Sparda
(Interhyp)</c:v>
                </c:pt>
                <c:pt idx="1">
                  <c:v>Allianz
(Interhyp)</c:v>
                </c:pt>
                <c:pt idx="2">
                  <c:v>Ergo
(Interhyp)</c:v>
                </c:pt>
                <c:pt idx="3">
                  <c:v>Sparda
(Dr. Klein)</c:v>
                </c:pt>
                <c:pt idx="4">
                  <c:v>1822
(Interhyp)</c:v>
                </c:pt>
                <c:pt idx="5">
                  <c:v>Sparda Simuliert
(Dr. Klein)</c:v>
                </c:pt>
                <c:pt idx="6">
                  <c:v>Sparda
(Dr. Klein)</c:v>
                </c:pt>
              </c:strCache>
            </c:strRef>
          </c:cat>
          <c:val>
            <c:numRef>
              <c:f>('Finanzierung - WORST'!$F$43,'Finanzierung - WORST'!$F$98,'Finanzierung - WORST'!$F$150,'Finanzierung - WORST'!$F$196,'Finanzierung - WORST'!$F$245,'Finanzierung - WORST'!$F$293,'Finanzierung - WORST'!$F$336)</c:f>
              <c:numCache>
                <c:formatCode>#,##0.00\ "€"</c:formatCode>
                <c:ptCount val="7"/>
                <c:pt idx="0">
                  <c:v>650000.00000000012</c:v>
                </c:pt>
                <c:pt idx="1">
                  <c:v>650000.00000000012</c:v>
                </c:pt>
                <c:pt idx="2">
                  <c:v>649999.99000000011</c:v>
                </c:pt>
                <c:pt idx="3">
                  <c:v>649999.98</c:v>
                </c:pt>
                <c:pt idx="4">
                  <c:v>642000</c:v>
                </c:pt>
                <c:pt idx="5">
                  <c:v>641999.99</c:v>
                </c:pt>
                <c:pt idx="6">
                  <c:v>629999.99000000011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4-FB49-AC26-21EB119CC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33104"/>
        <c:axId val="596263264"/>
      </c:barChart>
      <c:barChart>
        <c:barDir val="col"/>
        <c:grouping val="stacked"/>
        <c:varyColors val="0"/>
        <c:ser>
          <c:idx val="2"/>
          <c:order val="2"/>
          <c:tx>
            <c:strRef>
              <c:f>'Finanzierung - WORST'!$D$3</c:f>
              <c:strCache>
                <c:ptCount val="1"/>
                <c:pt idx="0">
                  <c:v>Ratenzahlungen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99506909951702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B4-FB49-AC26-21EB119CC421}"/>
                </c:ext>
              </c:extLst>
            </c:dLbl>
            <c:dLbl>
              <c:idx val="1"/>
              <c:layout>
                <c:manualLayout>
                  <c:x val="-7.0584594576287724E-17"/>
                  <c:y val="-0.4095556907176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4-FB49-AC26-21EB119CC421}"/>
                </c:ext>
              </c:extLst>
            </c:dLbl>
            <c:dLbl>
              <c:idx val="2"/>
              <c:layout>
                <c:manualLayout>
                  <c:x val="-1.4116918915257545E-16"/>
                  <c:y val="-0.40984965985607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B4-FB49-AC26-21EB119CC421}"/>
                </c:ext>
              </c:extLst>
            </c:dLbl>
            <c:dLbl>
              <c:idx val="3"/>
              <c:layout>
                <c:manualLayout>
                  <c:x val="0"/>
                  <c:y val="-0.398345622853191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F-304C-AB10-6A59AA02CC0B}"/>
                </c:ext>
              </c:extLst>
            </c:dLbl>
            <c:dLbl>
              <c:idx val="4"/>
              <c:layout>
                <c:manualLayout>
                  <c:x val="-1.4116918915257545E-16"/>
                  <c:y val="-0.393310080760181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F-304C-AB10-6A59AA02CC0B}"/>
                </c:ext>
              </c:extLst>
            </c:dLbl>
            <c:dLbl>
              <c:idx val="5"/>
              <c:layout>
                <c:manualLayout>
                  <c:x val="-1.4116918915257545E-16"/>
                  <c:y val="-0.382314765934868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7F-304C-AB10-6A59AA02CC0B}"/>
                </c:ext>
              </c:extLst>
            </c:dLbl>
            <c:dLbl>
              <c:idx val="6"/>
              <c:layout>
                <c:manualLayout>
                  <c:x val="0"/>
                  <c:y val="-0.379884260342288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6C-9340-A317-85393980E103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800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('Finanzierung - WORST'!$D$43,'Finanzierung - WORST'!$D$98,'Finanzierung - WORST'!$D$150,'Finanzierung - WORST'!$D$196,'Finanzierung - WORST'!$D$245,'Finanzierung - WORST'!$D$293,'Finanzierung - WORST'!$D$336)</c:f>
              <c:numCache>
                <c:formatCode>#,##0.00\ "€"</c:formatCode>
                <c:ptCount val="7"/>
                <c:pt idx="0">
                  <c:v>935286.33000000007</c:v>
                </c:pt>
                <c:pt idx="1">
                  <c:v>936849.04</c:v>
                </c:pt>
                <c:pt idx="2">
                  <c:v>940034.85999999987</c:v>
                </c:pt>
                <c:pt idx="3">
                  <c:v>926680.21000000008</c:v>
                </c:pt>
                <c:pt idx="4">
                  <c:v>903022.19</c:v>
                </c:pt>
                <c:pt idx="5">
                  <c:v>907560.27999999991</c:v>
                </c:pt>
                <c:pt idx="6">
                  <c:v>879691.6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B4-FB49-AC26-21EB119CC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677984"/>
        <c:axId val="374869504"/>
      </c:barChart>
      <c:catAx>
        <c:axId val="5966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6263264"/>
        <c:crosses val="autoZero"/>
        <c:auto val="1"/>
        <c:lblAlgn val="ctr"/>
        <c:lblOffset val="100"/>
        <c:noMultiLvlLbl val="0"/>
      </c:catAx>
      <c:valAx>
        <c:axId val="596263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crossAx val="596633104"/>
        <c:crosses val="autoZero"/>
        <c:crossBetween val="between"/>
        <c:dispUnits>
          <c:builtInUnit val="thousands"/>
        </c:dispUnits>
      </c:valAx>
      <c:valAx>
        <c:axId val="374869504"/>
        <c:scaling>
          <c:orientation val="minMax"/>
          <c:min val="0"/>
        </c:scaling>
        <c:delete val="1"/>
        <c:axPos val="r"/>
        <c:numFmt formatCode="#,##0.00\ &quot;€&quot;" sourceLinked="1"/>
        <c:majorTickMark val="out"/>
        <c:minorTickMark val="none"/>
        <c:tickLblPos val="nextTo"/>
        <c:crossAx val="374677984"/>
        <c:crosses val="max"/>
        <c:crossBetween val="between"/>
        <c:dispUnits>
          <c:builtInUnit val="thousands"/>
        </c:dispUnits>
      </c:valAx>
      <c:catAx>
        <c:axId val="3746779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486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WORST'!$C$104</c:f>
          <c:strCache>
            <c:ptCount val="1"/>
            <c:pt idx="0">
              <c:v>500k€ mit 4,1%, 10k€ Sondert., 20J Zinsb., 24M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WORST'!$E$128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WORST'!$E$129:$E$149</c:f>
              <c:numCache>
                <c:formatCode>#,##0.00\ "€"</c:formatCode>
                <c:ptCount val="21"/>
                <c:pt idx="0">
                  <c:v>24421.67</c:v>
                </c:pt>
                <c:pt idx="1">
                  <c:v>21391.69</c:v>
                </c:pt>
                <c:pt idx="2">
                  <c:v>20499.510000000002</c:v>
                </c:pt>
                <c:pt idx="3">
                  <c:v>19572.05</c:v>
                </c:pt>
                <c:pt idx="4">
                  <c:v>18607.89</c:v>
                </c:pt>
                <c:pt idx="5">
                  <c:v>17605.54</c:v>
                </c:pt>
                <c:pt idx="6">
                  <c:v>16563.46</c:v>
                </c:pt>
                <c:pt idx="7">
                  <c:v>15480.029999999999</c:v>
                </c:pt>
                <c:pt idx="8">
                  <c:v>14353.58</c:v>
                </c:pt>
                <c:pt idx="9">
                  <c:v>13182.36</c:v>
                </c:pt>
                <c:pt idx="10">
                  <c:v>17647.36</c:v>
                </c:pt>
                <c:pt idx="11">
                  <c:v>16299.73</c:v>
                </c:pt>
                <c:pt idx="12">
                  <c:v>14885.36</c:v>
                </c:pt>
                <c:pt idx="13">
                  <c:v>13400.810000000001</c:v>
                </c:pt>
                <c:pt idx="14">
                  <c:v>11842.45</c:v>
                </c:pt>
                <c:pt idx="15">
                  <c:v>10206.44</c:v>
                </c:pt>
                <c:pt idx="16">
                  <c:v>8488.75</c:v>
                </c:pt>
                <c:pt idx="17">
                  <c:v>6685.14</c:v>
                </c:pt>
                <c:pt idx="18">
                  <c:v>4791.1099999999997</c:v>
                </c:pt>
                <c:pt idx="19">
                  <c:v>2640.62</c:v>
                </c:pt>
                <c:pt idx="20">
                  <c:v>1469.3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0F45-BED1-BEEF4C3F37F8}"/>
            </c:ext>
          </c:extLst>
        </c:ser>
        <c:ser>
          <c:idx val="1"/>
          <c:order val="1"/>
          <c:tx>
            <c:strRef>
              <c:f>'Finanzierung - WORST'!$F$128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WORST'!$F$129:$F$149</c:f>
              <c:numCache>
                <c:formatCode>#,##0.00\ "€"</c:formatCode>
                <c:ptCount val="21"/>
                <c:pt idx="0">
                  <c:v>0</c:v>
                </c:pt>
                <c:pt idx="1">
                  <c:v>24608.31</c:v>
                </c:pt>
                <c:pt idx="2">
                  <c:v>25500.489999999998</c:v>
                </c:pt>
                <c:pt idx="3">
                  <c:v>26427.95</c:v>
                </c:pt>
                <c:pt idx="4">
                  <c:v>27392.11</c:v>
                </c:pt>
                <c:pt idx="5">
                  <c:v>28394.46</c:v>
                </c:pt>
                <c:pt idx="6">
                  <c:v>29436.54</c:v>
                </c:pt>
                <c:pt idx="7">
                  <c:v>30519.97</c:v>
                </c:pt>
                <c:pt idx="8">
                  <c:v>31646.420000000002</c:v>
                </c:pt>
                <c:pt idx="9">
                  <c:v>32817.64</c:v>
                </c:pt>
                <c:pt idx="10">
                  <c:v>28352.639999999999</c:v>
                </c:pt>
                <c:pt idx="11">
                  <c:v>29700.269999999997</c:v>
                </c:pt>
                <c:pt idx="12">
                  <c:v>31114.639999999999</c:v>
                </c:pt>
                <c:pt idx="13">
                  <c:v>32599.19</c:v>
                </c:pt>
                <c:pt idx="14">
                  <c:v>34157.550000000003</c:v>
                </c:pt>
                <c:pt idx="15">
                  <c:v>35793.56</c:v>
                </c:pt>
                <c:pt idx="16">
                  <c:v>37511.25</c:v>
                </c:pt>
                <c:pt idx="17">
                  <c:v>39314.85</c:v>
                </c:pt>
                <c:pt idx="18">
                  <c:v>41208.879999999997</c:v>
                </c:pt>
                <c:pt idx="19">
                  <c:v>43359.380000000005</c:v>
                </c:pt>
                <c:pt idx="20">
                  <c:v>40143.89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F-0F45-BED1-BEEF4C3F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WORST'!$G$128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0D-E84F-B2BE-3C2C4FF48D6B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0D-E84F-B2BE-3C2C4FF48D6B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- WORST'!$G$129:$G$149</c:f>
              <c:numCache>
                <c:formatCode>#,##0.00\ "€"</c:formatCode>
                <c:ptCount val="21"/>
                <c:pt idx="0">
                  <c:v>650000</c:v>
                </c:pt>
                <c:pt idx="1">
                  <c:v>625391.68999999994</c:v>
                </c:pt>
                <c:pt idx="2">
                  <c:v>599891.19999999995</c:v>
                </c:pt>
                <c:pt idx="3">
                  <c:v>573463.25</c:v>
                </c:pt>
                <c:pt idx="4">
                  <c:v>546071.14</c:v>
                </c:pt>
                <c:pt idx="5">
                  <c:v>517676.68</c:v>
                </c:pt>
                <c:pt idx="6">
                  <c:v>488240.13999999996</c:v>
                </c:pt>
                <c:pt idx="7">
                  <c:v>457720.17</c:v>
                </c:pt>
                <c:pt idx="8">
                  <c:v>426073.74</c:v>
                </c:pt>
                <c:pt idx="9">
                  <c:v>393256.08999999997</c:v>
                </c:pt>
                <c:pt idx="10">
                  <c:v>364903.45</c:v>
                </c:pt>
                <c:pt idx="11">
                  <c:v>335203.18</c:v>
                </c:pt>
                <c:pt idx="12">
                  <c:v>304088.55</c:v>
                </c:pt>
                <c:pt idx="13">
                  <c:v>271489.36</c:v>
                </c:pt>
                <c:pt idx="14">
                  <c:v>237331.80000000002</c:v>
                </c:pt>
                <c:pt idx="15">
                  <c:v>201538.25</c:v>
                </c:pt>
                <c:pt idx="16">
                  <c:v>164027.01</c:v>
                </c:pt>
                <c:pt idx="17">
                  <c:v>124712.15000000001</c:v>
                </c:pt>
                <c:pt idx="18">
                  <c:v>83503.260000000009</c:v>
                </c:pt>
                <c:pt idx="19">
                  <c:v>40143.89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F-0F45-BED1-BEEF4C3F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- WORST'!$D$128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- WORST'!$D$129:$D$149</c:f>
              <c:numCache>
                <c:formatCode>#,##0.00\ "€"</c:formatCode>
                <c:ptCount val="21"/>
                <c:pt idx="0">
                  <c:v>24421.67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46000</c:v>
                </c:pt>
                <c:pt idx="20">
                  <c:v>41613.19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F-0F45-BED1-BEEF4C3F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'Finanzierung - WORST'!$C$155:$G$155</c:f>
          <c:strCache>
            <c:ptCount val="5"/>
            <c:pt idx="0">
              <c:v>500k€ mit 3,81%, 12k€ Sondert., 15J Zinsb., 12M Bereitstellungsfr.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'Finanzierung - WORST'!$E$174</c:f>
              <c:strCache>
                <c:ptCount val="1"/>
                <c:pt idx="0">
                  <c:v>davon Zinsen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'Finanzierung - WORST'!$E$175:$E$195</c:f>
              <c:numCache>
                <c:formatCode>#,##0.00\ "€"</c:formatCode>
                <c:ptCount val="21"/>
                <c:pt idx="0">
                  <c:v>22788.33</c:v>
                </c:pt>
                <c:pt idx="1">
                  <c:v>20004.809999999998</c:v>
                </c:pt>
                <c:pt idx="2">
                  <c:v>19120.64</c:v>
                </c:pt>
                <c:pt idx="3">
                  <c:v>18203.98</c:v>
                </c:pt>
                <c:pt idx="4">
                  <c:v>17253.61</c:v>
                </c:pt>
                <c:pt idx="5">
                  <c:v>16268.26</c:v>
                </c:pt>
                <c:pt idx="6">
                  <c:v>15246.6</c:v>
                </c:pt>
                <c:pt idx="7">
                  <c:v>14187.289999999999</c:v>
                </c:pt>
                <c:pt idx="8">
                  <c:v>13088.900000000001</c:v>
                </c:pt>
                <c:pt idx="9">
                  <c:v>11949.95</c:v>
                </c:pt>
                <c:pt idx="10">
                  <c:v>16451.72</c:v>
                </c:pt>
                <c:pt idx="11">
                  <c:v>15081.34</c:v>
                </c:pt>
                <c:pt idx="12">
                  <c:v>13643.599999999999</c:v>
                </c:pt>
                <c:pt idx="13">
                  <c:v>12135</c:v>
                </c:pt>
                <c:pt idx="14">
                  <c:v>10038.35</c:v>
                </c:pt>
                <c:pt idx="15">
                  <c:v>12480.65</c:v>
                </c:pt>
                <c:pt idx="16">
                  <c:v>10413.25</c:v>
                </c:pt>
                <c:pt idx="17">
                  <c:v>8218.34</c:v>
                </c:pt>
                <c:pt idx="18">
                  <c:v>5888.05</c:v>
                </c:pt>
                <c:pt idx="19">
                  <c:v>3414.03</c:v>
                </c:pt>
                <c:pt idx="20">
                  <c:v>803.5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8-C24B-9FD2-42E7B458F030}"/>
            </c:ext>
          </c:extLst>
        </c:ser>
        <c:ser>
          <c:idx val="1"/>
          <c:order val="1"/>
          <c:tx>
            <c:strRef>
              <c:f>'Finanzierung - WORST'!$F$174</c:f>
              <c:strCache>
                <c:ptCount val="1"/>
                <c:pt idx="0">
                  <c:v>davon Tilgung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'Finanzierung - WORST'!$F$175:$F$195</c:f>
              <c:numCache>
                <c:formatCode>#,##0.00\ "€"</c:formatCode>
                <c:ptCount val="21"/>
                <c:pt idx="0">
                  <c:v>0</c:v>
                </c:pt>
                <c:pt idx="1">
                  <c:v>25995.190000000002</c:v>
                </c:pt>
                <c:pt idx="2">
                  <c:v>26879.359999999997</c:v>
                </c:pt>
                <c:pt idx="3">
                  <c:v>27796.02</c:v>
                </c:pt>
                <c:pt idx="4">
                  <c:v>28746.39</c:v>
                </c:pt>
                <c:pt idx="5">
                  <c:v>29731.739999999998</c:v>
                </c:pt>
                <c:pt idx="6">
                  <c:v>30753.4</c:v>
                </c:pt>
                <c:pt idx="7">
                  <c:v>31812.71</c:v>
                </c:pt>
                <c:pt idx="8">
                  <c:v>32911.1</c:v>
                </c:pt>
                <c:pt idx="9">
                  <c:v>34050.050000000003</c:v>
                </c:pt>
                <c:pt idx="10">
                  <c:v>29548.28</c:v>
                </c:pt>
                <c:pt idx="11">
                  <c:v>30918.65</c:v>
                </c:pt>
                <c:pt idx="12">
                  <c:v>32356.39</c:v>
                </c:pt>
                <c:pt idx="13">
                  <c:v>33865</c:v>
                </c:pt>
                <c:pt idx="14">
                  <c:v>35961.65</c:v>
                </c:pt>
                <c:pt idx="15">
                  <c:v>33519.35</c:v>
                </c:pt>
                <c:pt idx="16">
                  <c:v>35586.75</c:v>
                </c:pt>
                <c:pt idx="17">
                  <c:v>37781.660000000003</c:v>
                </c:pt>
                <c:pt idx="18">
                  <c:v>40111.949999999997</c:v>
                </c:pt>
                <c:pt idx="19">
                  <c:v>42585.97</c:v>
                </c:pt>
                <c:pt idx="20">
                  <c:v>29088.37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8-C24B-9FD2-42E7B458F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620640"/>
        <c:axId val="461653504"/>
      </c:barChart>
      <c:lineChart>
        <c:grouping val="standard"/>
        <c:varyColors val="0"/>
        <c:ser>
          <c:idx val="2"/>
          <c:order val="2"/>
          <c:tx>
            <c:strRef>
              <c:f>'Finanzierung - WORST'!$G$174</c:f>
              <c:strCache>
                <c:ptCount val="1"/>
                <c:pt idx="0">
                  <c:v>Schuldenstand am Jahresende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38-C24B-9FD2-42E7B458F030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38-C24B-9FD2-42E7B458F030}"/>
                </c:ext>
              </c:extLst>
            </c:dLbl>
            <c:numFmt formatCode="#,##0.00\ \k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'Finanzierung - WORST'!$G$175:$G$195</c:f>
              <c:numCache>
                <c:formatCode>#,##0.00\ "€"</c:formatCode>
                <c:ptCount val="21"/>
                <c:pt idx="0">
                  <c:v>650000</c:v>
                </c:pt>
                <c:pt idx="1">
                  <c:v>624004.81000000006</c:v>
                </c:pt>
                <c:pt idx="2">
                  <c:v>597125.44999999995</c:v>
                </c:pt>
                <c:pt idx="3">
                  <c:v>569329.43000000005</c:v>
                </c:pt>
                <c:pt idx="4">
                  <c:v>540583.04</c:v>
                </c:pt>
                <c:pt idx="5">
                  <c:v>510851.3</c:v>
                </c:pt>
                <c:pt idx="6">
                  <c:v>480097.89999999997</c:v>
                </c:pt>
                <c:pt idx="7">
                  <c:v>448285.19</c:v>
                </c:pt>
                <c:pt idx="8">
                  <c:v>415374.08999999997</c:v>
                </c:pt>
                <c:pt idx="9">
                  <c:v>381324.02</c:v>
                </c:pt>
                <c:pt idx="10">
                  <c:v>351775.74</c:v>
                </c:pt>
                <c:pt idx="11">
                  <c:v>320857.09999999998</c:v>
                </c:pt>
                <c:pt idx="12">
                  <c:v>288500.70999999996</c:v>
                </c:pt>
                <c:pt idx="13">
                  <c:v>254635.71</c:v>
                </c:pt>
                <c:pt idx="14">
                  <c:v>218674.06</c:v>
                </c:pt>
                <c:pt idx="15">
                  <c:v>185154.71</c:v>
                </c:pt>
                <c:pt idx="16">
                  <c:v>149567.96</c:v>
                </c:pt>
                <c:pt idx="17">
                  <c:v>111786.3</c:v>
                </c:pt>
                <c:pt idx="18">
                  <c:v>71674.350000000006</c:v>
                </c:pt>
                <c:pt idx="19">
                  <c:v>29088.37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38-C24B-9FD2-42E7B458F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30368"/>
        <c:axId val="419732016"/>
      </c:lineChart>
      <c:lineChart>
        <c:grouping val="standard"/>
        <c:varyColors val="0"/>
        <c:ser>
          <c:idx val="3"/>
          <c:order val="3"/>
          <c:tx>
            <c:strRef>
              <c:f>'Finanzierung - WORST'!$D$174</c:f>
              <c:strCache>
                <c:ptCount val="1"/>
                <c:pt idx="0">
                  <c:v>Ratenzahlungen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'Finanzierung - WORST'!$D$175:$D$195</c:f>
              <c:numCache>
                <c:formatCode>#,##0.00\ "€"</c:formatCode>
                <c:ptCount val="21"/>
                <c:pt idx="0">
                  <c:v>22788.33</c:v>
                </c:pt>
                <c:pt idx="1">
                  <c:v>46000</c:v>
                </c:pt>
                <c:pt idx="2">
                  <c:v>46000</c:v>
                </c:pt>
                <c:pt idx="3">
                  <c:v>46000</c:v>
                </c:pt>
                <c:pt idx="4">
                  <c:v>46000</c:v>
                </c:pt>
                <c:pt idx="5">
                  <c:v>46000</c:v>
                </c:pt>
                <c:pt idx="6">
                  <c:v>46000</c:v>
                </c:pt>
                <c:pt idx="7">
                  <c:v>46000</c:v>
                </c:pt>
                <c:pt idx="8">
                  <c:v>46000</c:v>
                </c:pt>
                <c:pt idx="9">
                  <c:v>46000</c:v>
                </c:pt>
                <c:pt idx="10">
                  <c:v>46000</c:v>
                </c:pt>
                <c:pt idx="11">
                  <c:v>46000</c:v>
                </c:pt>
                <c:pt idx="12">
                  <c:v>46000</c:v>
                </c:pt>
                <c:pt idx="13">
                  <c:v>46000</c:v>
                </c:pt>
                <c:pt idx="14">
                  <c:v>46000</c:v>
                </c:pt>
                <c:pt idx="15">
                  <c:v>46000</c:v>
                </c:pt>
                <c:pt idx="16">
                  <c:v>46000</c:v>
                </c:pt>
                <c:pt idx="17">
                  <c:v>46000</c:v>
                </c:pt>
                <c:pt idx="18">
                  <c:v>46000</c:v>
                </c:pt>
                <c:pt idx="19">
                  <c:v>46000</c:v>
                </c:pt>
                <c:pt idx="20">
                  <c:v>29891.88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38-C24B-9FD2-42E7B458F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20640"/>
        <c:axId val="461653504"/>
      </c:lineChart>
      <c:catAx>
        <c:axId val="419730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2016"/>
        <c:crosses val="autoZero"/>
        <c:auto val="1"/>
        <c:lblAlgn val="ctr"/>
        <c:lblOffset val="100"/>
        <c:noMultiLvlLbl val="0"/>
      </c:catAx>
      <c:valAx>
        <c:axId val="4197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730368"/>
        <c:crosses val="autoZero"/>
        <c:crossBetween val="between"/>
        <c:dispUnits>
          <c:builtInUnit val="thousands"/>
        </c:dispUnits>
      </c:valAx>
      <c:valAx>
        <c:axId val="461653504"/>
        <c:scaling>
          <c:orientation val="minMax"/>
        </c:scaling>
        <c:delete val="0"/>
        <c:axPos val="r"/>
        <c:numFmt formatCode="#,##0.00\ &quot;€&quot;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1620640"/>
        <c:crosses val="max"/>
        <c:crossBetween val="between"/>
        <c:dispUnits>
          <c:builtInUnit val="thousands"/>
        </c:dispUnits>
      </c:valAx>
      <c:catAx>
        <c:axId val="461620640"/>
        <c:scaling>
          <c:orientation val="minMax"/>
        </c:scaling>
        <c:delete val="1"/>
        <c:axPos val="b"/>
        <c:majorTickMark val="out"/>
        <c:minorTickMark val="none"/>
        <c:tickLblPos val="nextTo"/>
        <c:crossAx val="461653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13</xdr:col>
      <xdr:colOff>598717</xdr:colOff>
      <xdr:row>26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365AD71-5F17-3048-97A8-53CC87BFD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43</xdr:row>
      <xdr:rowOff>1</xdr:rowOff>
    </xdr:from>
    <xdr:to>
      <xdr:col>13</xdr:col>
      <xdr:colOff>598718</xdr:colOff>
      <xdr:row>67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9AE687-D188-024F-8935-B729E4284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126999</xdr:colOff>
      <xdr:row>110</xdr:row>
      <xdr:rowOff>200025</xdr:rowOff>
    </xdr:from>
    <xdr:to>
      <xdr:col>11</xdr:col>
      <xdr:colOff>1443181</xdr:colOff>
      <xdr:row>140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6A03C0-FE22-4E35-0120-F830A31E4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84</xdr:row>
      <xdr:rowOff>1</xdr:rowOff>
    </xdr:from>
    <xdr:to>
      <xdr:col>13</xdr:col>
      <xdr:colOff>598718</xdr:colOff>
      <xdr:row>109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D160FF-A33D-8A47-9C47-AB6015B78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9338</xdr:colOff>
      <xdr:row>19</xdr:row>
      <xdr:rowOff>9336</xdr:rowOff>
    </xdr:from>
    <xdr:to>
      <xdr:col>13</xdr:col>
      <xdr:colOff>608055</xdr:colOff>
      <xdr:row>43</xdr:row>
      <xdr:rowOff>10748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7AC9A1-C00E-AF42-AC3E-33CA3476D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9338</xdr:colOff>
      <xdr:row>73</xdr:row>
      <xdr:rowOff>205441</xdr:rowOff>
    </xdr:from>
    <xdr:to>
      <xdr:col>13</xdr:col>
      <xdr:colOff>608055</xdr:colOff>
      <xdr:row>98</xdr:row>
      <xdr:rowOff>196105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2130D4-DB71-7A49-89EF-67B25C026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339</xdr:row>
      <xdr:rowOff>167394</xdr:rowOff>
    </xdr:from>
    <xdr:to>
      <xdr:col>11</xdr:col>
      <xdr:colOff>1316182</xdr:colOff>
      <xdr:row>368</xdr:row>
      <xdr:rowOff>172811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78FDF2-1C5C-2C43-B85E-59CCA803D732}"/>
            </a:ext>
            <a:ext uri="{147F2762-F138-4A5C-976F-8EAC2B608ADB}">
              <a16:predDERef xmlns:a16="http://schemas.microsoft.com/office/drawing/2014/main" pred="{1C2130D4-DB71-7A49-89EF-67B25C026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9340</xdr:colOff>
      <xdr:row>126</xdr:row>
      <xdr:rowOff>1</xdr:rowOff>
    </xdr:from>
    <xdr:to>
      <xdr:col>13</xdr:col>
      <xdr:colOff>608057</xdr:colOff>
      <xdr:row>151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91C71B-CD2E-FF4C-94AC-53ED6098C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9338</xdr:colOff>
      <xdr:row>172</xdr:row>
      <xdr:rowOff>9336</xdr:rowOff>
    </xdr:from>
    <xdr:to>
      <xdr:col>13</xdr:col>
      <xdr:colOff>608055</xdr:colOff>
      <xdr:row>196</xdr:row>
      <xdr:rowOff>10748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2A800B9-6BAD-8E40-A982-B3F4DC865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9338</xdr:colOff>
      <xdr:row>221</xdr:row>
      <xdr:rowOff>9336</xdr:rowOff>
    </xdr:from>
    <xdr:to>
      <xdr:col>13</xdr:col>
      <xdr:colOff>608055</xdr:colOff>
      <xdr:row>245</xdr:row>
      <xdr:rowOff>10748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2A56BC7-8A62-7543-90DC-A0A262E61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9338</xdr:colOff>
      <xdr:row>269</xdr:row>
      <xdr:rowOff>9336</xdr:rowOff>
    </xdr:from>
    <xdr:to>
      <xdr:col>13</xdr:col>
      <xdr:colOff>608055</xdr:colOff>
      <xdr:row>293</xdr:row>
      <xdr:rowOff>10748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A56E58-09D2-144A-A88F-42637C8C8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9338</xdr:colOff>
      <xdr:row>313</xdr:row>
      <xdr:rowOff>9336</xdr:rowOff>
    </xdr:from>
    <xdr:to>
      <xdr:col>13</xdr:col>
      <xdr:colOff>608055</xdr:colOff>
      <xdr:row>336</xdr:row>
      <xdr:rowOff>10748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9EA92E3-CDC7-3545-87AA-F7BDDC704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insen-berechnen.de/hypothekenrechner.php?paramid=ya1l2hlgst" TargetMode="External"/><Relationship Id="rId3" Type="http://schemas.openxmlformats.org/officeDocument/2006/relationships/hyperlink" Target="https://www.zinsen-berechnen.de/hypothekenrechner.php?paramid=xd88b210f9" TargetMode="External"/><Relationship Id="rId7" Type="http://schemas.openxmlformats.org/officeDocument/2006/relationships/hyperlink" Target="https://www.zinsen-berechnen.de/hypothekenrechner.php?paramid=bnm9mep8j9" TargetMode="External"/><Relationship Id="rId2" Type="http://schemas.openxmlformats.org/officeDocument/2006/relationships/hyperlink" Target="https://www.interhyp.de/forward-rechner/" TargetMode="External"/><Relationship Id="rId1" Type="http://schemas.openxmlformats.org/officeDocument/2006/relationships/hyperlink" Target="https://www.zinsen-berechnen.de/hypothekenrechner.php?paramid=8kjf2jyegz" TargetMode="External"/><Relationship Id="rId6" Type="http://schemas.openxmlformats.org/officeDocument/2006/relationships/hyperlink" Target="https://www.kfw-formularsammlung.de/KonditionenanzeigerINet/KonditionenAnzeiger" TargetMode="External"/><Relationship Id="rId5" Type="http://schemas.openxmlformats.org/officeDocument/2006/relationships/hyperlink" Target="https://www.zinsen-berechnen.de/hypothekenrechner.php?paramid=lv05ol2aap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insen-berechnen.de/hypothekenrechner.php?paramid=gkifv6a5kz" TargetMode="External"/><Relationship Id="rId9" Type="http://schemas.openxmlformats.org/officeDocument/2006/relationships/hyperlink" Target="https://www.zinsen-berechnen.de/hypothekenrechner.php?paramid=2g4xuchn4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insen-berechnen.de/hypothekenrechner.php?paramid=594trtktcj" TargetMode="External"/><Relationship Id="rId13" Type="http://schemas.openxmlformats.org/officeDocument/2006/relationships/hyperlink" Target="https://www.zinsen-berechnen.de/hypothekenrechner.php?paramid=glpttozrx0" TargetMode="External"/><Relationship Id="rId18" Type="http://schemas.openxmlformats.org/officeDocument/2006/relationships/hyperlink" Target="https://www.zinsen-berechnen.de/hypothekenrechner.php?paramid=w7mzp67gku" TargetMode="External"/><Relationship Id="rId26" Type="http://schemas.openxmlformats.org/officeDocument/2006/relationships/hyperlink" Target="https://www.zinsen-berechnen.de/hypothekenrechner.php?paramid=jnw5g9d5sn" TargetMode="External"/><Relationship Id="rId3" Type="http://schemas.openxmlformats.org/officeDocument/2006/relationships/hyperlink" Target="https://www.kfw-formularsammlung.de/KonditionenanzeigerINet/KonditionenAnzeiger" TargetMode="External"/><Relationship Id="rId21" Type="http://schemas.openxmlformats.org/officeDocument/2006/relationships/hyperlink" Target="https://www.zinsen-berechnen.de/hypothekenrechner.php?paramid=3k6ol0pdcu" TargetMode="External"/><Relationship Id="rId7" Type="http://schemas.openxmlformats.org/officeDocument/2006/relationships/hyperlink" Target="https://www.zinsen-berechnen.de/hypothekenrechner.php?paramid=jllu0k3ln7" TargetMode="External"/><Relationship Id="rId12" Type="http://schemas.openxmlformats.org/officeDocument/2006/relationships/hyperlink" Target="https://www.zinsen-berechnen.de/hypothekenrechner.php?paramid=pr8jc2lx7i" TargetMode="External"/><Relationship Id="rId17" Type="http://schemas.openxmlformats.org/officeDocument/2006/relationships/hyperlink" Target="https://www.zinsen-berechnen.de/hypothekenrechner.php?paramid=qk7p1alk0o" TargetMode="External"/><Relationship Id="rId25" Type="http://schemas.openxmlformats.org/officeDocument/2006/relationships/hyperlink" Target="https://www.zinsen-berechnen.de/hypothekenrechner.php?paramid=2lial5lxsb" TargetMode="External"/><Relationship Id="rId2" Type="http://schemas.openxmlformats.org/officeDocument/2006/relationships/hyperlink" Target="https://www.interhyp.de/forward-rechner/" TargetMode="External"/><Relationship Id="rId16" Type="http://schemas.openxmlformats.org/officeDocument/2006/relationships/hyperlink" Target="https://www.zinsen-berechnen.de/hypothekenrechner.php?paramid=e1tiwjg9f3" TargetMode="External"/><Relationship Id="rId20" Type="http://schemas.openxmlformats.org/officeDocument/2006/relationships/hyperlink" Target="https://www.zinsen-berechnen.de/hypothekenrechner.php?paramid=6xcyw7neag" TargetMode="External"/><Relationship Id="rId29" Type="http://schemas.openxmlformats.org/officeDocument/2006/relationships/hyperlink" Target="https://www.zinsen-berechnen.de/hypothekenrechner.php?paramid=p49jztv9oh" TargetMode="External"/><Relationship Id="rId1" Type="http://schemas.openxmlformats.org/officeDocument/2006/relationships/hyperlink" Target="https://www.zinsen-berechnen.de/hypothekenrechner.php?paramid=dcliliwfep" TargetMode="External"/><Relationship Id="rId6" Type="http://schemas.openxmlformats.org/officeDocument/2006/relationships/hyperlink" Target="https://www.zinsen-berechnen.de/hypothekenrechner.php?paramid=xtyiabicyv" TargetMode="External"/><Relationship Id="rId11" Type="http://schemas.openxmlformats.org/officeDocument/2006/relationships/hyperlink" Target="https://www.zinsen-berechnen.de/hypothekenrechner.php?paramid=k70i79kwws" TargetMode="External"/><Relationship Id="rId24" Type="http://schemas.openxmlformats.org/officeDocument/2006/relationships/hyperlink" Target="https://www.zinsen-berechnen.de/hypothekenrechner.php?paramid=sddizdtp4m" TargetMode="External"/><Relationship Id="rId5" Type="http://schemas.openxmlformats.org/officeDocument/2006/relationships/hyperlink" Target="https://www.zinsen-berechnen.de/hypothekenrechner.php?paramid=42c1it44dt" TargetMode="External"/><Relationship Id="rId15" Type="http://schemas.openxmlformats.org/officeDocument/2006/relationships/hyperlink" Target="https://www.zinsen-berechnen.de/hypothekenrechner.php?paramid=k70i79kwws" TargetMode="External"/><Relationship Id="rId23" Type="http://schemas.openxmlformats.org/officeDocument/2006/relationships/hyperlink" Target="https://www.zinsen-berechnen.de/hypothekenrechner.php?paramid=k70i79kwws" TargetMode="External"/><Relationship Id="rId28" Type="http://schemas.openxmlformats.org/officeDocument/2006/relationships/hyperlink" Target="https://www.zinsen-berechnen.de/hypothekenrechner.php?paramid=e1tiwjg9f3" TargetMode="External"/><Relationship Id="rId10" Type="http://schemas.openxmlformats.org/officeDocument/2006/relationships/hyperlink" Target="https://www.zinsen-berechnen.de/hypothekenrechner.php?paramid=ag9kxbf10a" TargetMode="External"/><Relationship Id="rId19" Type="http://schemas.openxmlformats.org/officeDocument/2006/relationships/hyperlink" Target="https://www.zinsen-berechnen.de/hypothekenrechner.php?paramid=k70i79kwws" TargetMode="External"/><Relationship Id="rId4" Type="http://schemas.openxmlformats.org/officeDocument/2006/relationships/hyperlink" Target="https://www.zinsen-berechnen.de/hypothekenrechner.php?paramid=rhtpyfvs4w" TargetMode="External"/><Relationship Id="rId9" Type="http://schemas.openxmlformats.org/officeDocument/2006/relationships/hyperlink" Target="https://www.zinsen-berechnen.de/hypothekenrechner.php?paramid=jaymg1fo47" TargetMode="External"/><Relationship Id="rId14" Type="http://schemas.openxmlformats.org/officeDocument/2006/relationships/hyperlink" Target="https://www.zinsen-berechnen.de/hypothekenrechner.php?paramid=r1xxb84dpq" TargetMode="External"/><Relationship Id="rId22" Type="http://schemas.openxmlformats.org/officeDocument/2006/relationships/hyperlink" Target="https://www.zinsen-berechnen.de/hypothekenrechner.php?paramid=yp7ho35hhr" TargetMode="External"/><Relationship Id="rId27" Type="http://schemas.openxmlformats.org/officeDocument/2006/relationships/hyperlink" Target="https://www.zinsen-berechnen.de/hypothekenrechner.php?paramid=k70i79kwws" TargetMode="External"/><Relationship Id="rId3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B06C-5E5C-4E68-8DB8-FA74802EAEAA}">
  <dimension ref="A1:J30"/>
  <sheetViews>
    <sheetView zoomScale="125" workbookViewId="0">
      <selection activeCell="C16" sqref="C16"/>
    </sheetView>
  </sheetViews>
  <sheetFormatPr baseColWidth="10" defaultColWidth="10.796875" defaultRowHeight="15.6" x14ac:dyDescent="0.3"/>
  <cols>
    <col min="1" max="1" width="19.69921875" customWidth="1"/>
    <col min="2" max="2" width="13.796875" style="11" customWidth="1"/>
    <col min="3" max="4" width="13.69921875" style="11" customWidth="1"/>
    <col min="5" max="5" width="42.296875" customWidth="1"/>
    <col min="6" max="6" width="3.796875" customWidth="1"/>
    <col min="7" max="7" width="3.69921875" customWidth="1"/>
    <col min="8" max="8" width="28.5" customWidth="1"/>
    <col min="9" max="9" width="14.796875" style="11" customWidth="1"/>
    <col min="10" max="10" width="15.796875" style="11" customWidth="1"/>
    <col min="11" max="11" width="10.69921875" customWidth="1"/>
  </cols>
  <sheetData>
    <row r="1" spans="1:10" x14ac:dyDescent="0.3">
      <c r="B1" s="11" t="s">
        <v>3</v>
      </c>
      <c r="C1" s="11" t="s">
        <v>4</v>
      </c>
      <c r="D1" s="11" t="s">
        <v>2</v>
      </c>
      <c r="E1" t="s">
        <v>5</v>
      </c>
      <c r="I1" s="11" t="s">
        <v>60</v>
      </c>
      <c r="J1" s="11" t="s">
        <v>61</v>
      </c>
    </row>
    <row r="2" spans="1:10" x14ac:dyDescent="0.3">
      <c r="A2" t="s">
        <v>6</v>
      </c>
      <c r="B2" s="11">
        <f>534248+5000</f>
        <v>539248</v>
      </c>
      <c r="C2" s="11">
        <f>(428776+20687+5168-10634.83)*1.19</f>
        <v>528355.4423</v>
      </c>
      <c r="D2" s="11">
        <f>591357-14000-18426-1095+700+1040+1870+50+6*175+10000+2*1500+700</f>
        <v>576246</v>
      </c>
      <c r="E2" t="s">
        <v>7</v>
      </c>
      <c r="H2" s="1" t="s">
        <v>6</v>
      </c>
      <c r="I2" s="11">
        <v>546694</v>
      </c>
      <c r="J2" s="11">
        <v>542549.54</v>
      </c>
    </row>
    <row r="3" spans="1:10" x14ac:dyDescent="0.3">
      <c r="A3" t="s">
        <v>8</v>
      </c>
      <c r="B3" s="11">
        <v>0</v>
      </c>
      <c r="C3" s="11">
        <f>12*62.5</f>
        <v>750</v>
      </c>
      <c r="D3" s="11">
        <v>750</v>
      </c>
      <c r="E3" t="s">
        <v>9</v>
      </c>
      <c r="H3" t="s">
        <v>57</v>
      </c>
      <c r="I3" s="11">
        <v>1870</v>
      </c>
      <c r="J3" s="11">
        <v>0</v>
      </c>
    </row>
    <row r="4" spans="1:10" x14ac:dyDescent="0.3">
      <c r="A4" t="s">
        <v>10</v>
      </c>
      <c r="B4" s="11">
        <v>0</v>
      </c>
      <c r="C4" s="11">
        <v>-2500</v>
      </c>
      <c r="D4" s="11">
        <v>0</v>
      </c>
      <c r="E4" t="s">
        <v>11</v>
      </c>
      <c r="H4" t="s">
        <v>58</v>
      </c>
      <c r="I4" s="11">
        <v>0</v>
      </c>
      <c r="J4" s="11">
        <f>2*240</f>
        <v>480</v>
      </c>
    </row>
    <row r="5" spans="1:10" x14ac:dyDescent="0.3">
      <c r="A5" t="s">
        <v>12</v>
      </c>
      <c r="B5" s="11">
        <v>0</v>
      </c>
      <c r="D5" s="11">
        <v>0</v>
      </c>
      <c r="E5" t="s">
        <v>13</v>
      </c>
      <c r="H5" t="s">
        <v>25</v>
      </c>
      <c r="I5" s="11">
        <v>-1252.83</v>
      </c>
      <c r="J5" s="11">
        <v>0</v>
      </c>
    </row>
    <row r="6" spans="1:10" x14ac:dyDescent="0.3">
      <c r="A6" t="s">
        <v>14</v>
      </c>
      <c r="B6" s="11">
        <v>0</v>
      </c>
      <c r="E6" t="s">
        <v>15</v>
      </c>
      <c r="H6" t="s">
        <v>59</v>
      </c>
      <c r="I6" s="11">
        <v>5000</v>
      </c>
      <c r="J6" s="11">
        <v>0</v>
      </c>
    </row>
    <row r="7" spans="1:10" x14ac:dyDescent="0.3">
      <c r="A7" t="s">
        <v>16</v>
      </c>
      <c r="B7" s="11">
        <v>-9987</v>
      </c>
      <c r="C7" s="11">
        <v>-2717</v>
      </c>
      <c r="D7" s="11">
        <v>-889</v>
      </c>
      <c r="H7" t="s">
        <v>34</v>
      </c>
      <c r="I7" s="11">
        <v>4407.84</v>
      </c>
      <c r="J7" s="11">
        <v>0</v>
      </c>
    </row>
    <row r="8" spans="1:10" x14ac:dyDescent="0.3">
      <c r="A8" t="s">
        <v>17</v>
      </c>
      <c r="B8" s="11">
        <v>0</v>
      </c>
      <c r="C8" s="11">
        <v>-1785</v>
      </c>
      <c r="E8" t="s">
        <v>18</v>
      </c>
      <c r="H8" t="s">
        <v>0</v>
      </c>
      <c r="I8" s="11">
        <f>3500*1.19</f>
        <v>4165</v>
      </c>
      <c r="J8" s="11">
        <v>0</v>
      </c>
    </row>
    <row r="9" spans="1:10" x14ac:dyDescent="0.3">
      <c r="A9" t="s">
        <v>19</v>
      </c>
      <c r="B9" s="11">
        <v>0</v>
      </c>
      <c r="C9" s="11">
        <v>382</v>
      </c>
      <c r="D9" s="11">
        <v>600</v>
      </c>
      <c r="H9" t="s">
        <v>62</v>
      </c>
      <c r="I9" s="11">
        <v>0</v>
      </c>
      <c r="J9" s="11">
        <f>2*1800</f>
        <v>3600</v>
      </c>
    </row>
    <row r="10" spans="1:10" x14ac:dyDescent="0.3">
      <c r="A10" t="s">
        <v>20</v>
      </c>
      <c r="B10" s="11">
        <f>2*291</f>
        <v>582</v>
      </c>
      <c r="C10" s="11">
        <v>0</v>
      </c>
      <c r="D10" s="11">
        <v>0</v>
      </c>
    </row>
    <row r="11" spans="1:10" x14ac:dyDescent="0.3">
      <c r="A11" t="s">
        <v>21</v>
      </c>
      <c r="B11" s="11">
        <v>0</v>
      </c>
      <c r="C11" s="11">
        <f>2*240</f>
        <v>480</v>
      </c>
      <c r="D11" s="11">
        <v>0</v>
      </c>
    </row>
    <row r="12" spans="1:10" x14ac:dyDescent="0.3">
      <c r="A12" t="s">
        <v>22</v>
      </c>
      <c r="B12" s="11">
        <v>400</v>
      </c>
      <c r="C12" s="11">
        <v>0</v>
      </c>
      <c r="D12" s="11">
        <f>-15*55</f>
        <v>-825</v>
      </c>
      <c r="H12" s="1" t="s">
        <v>39</v>
      </c>
      <c r="I12" s="11">
        <f>SUM(I2:I9)</f>
        <v>560884.01</v>
      </c>
      <c r="J12" s="11">
        <f>SUM(J2:J9)</f>
        <v>546629.54</v>
      </c>
    </row>
    <row r="13" spans="1:10" x14ac:dyDescent="0.3">
      <c r="A13" t="s">
        <v>23</v>
      </c>
      <c r="B13" s="11">
        <v>577</v>
      </c>
      <c r="C13" s="11">
        <v>0</v>
      </c>
      <c r="D13" s="11">
        <v>465</v>
      </c>
    </row>
    <row r="14" spans="1:10" x14ac:dyDescent="0.3">
      <c r="A14" t="s">
        <v>24</v>
      </c>
      <c r="B14" s="11">
        <v>0</v>
      </c>
      <c r="C14" s="11">
        <v>500</v>
      </c>
      <c r="D14" s="11">
        <v>200</v>
      </c>
      <c r="J14" s="11">
        <f>I12-J12</f>
        <v>14254.469999999972</v>
      </c>
    </row>
    <row r="15" spans="1:10" x14ac:dyDescent="0.3">
      <c r="A15" t="s">
        <v>25</v>
      </c>
      <c r="B15" s="11">
        <v>0</v>
      </c>
      <c r="C15" s="11">
        <f>14*60</f>
        <v>840</v>
      </c>
      <c r="D15" s="11">
        <v>840</v>
      </c>
      <c r="E15" t="s">
        <v>26</v>
      </c>
    </row>
    <row r="16" spans="1:10" x14ac:dyDescent="0.3">
      <c r="A16" t="s">
        <v>27</v>
      </c>
      <c r="B16" s="11">
        <v>0</v>
      </c>
      <c r="C16" s="11">
        <f>2*571</f>
        <v>1142</v>
      </c>
      <c r="D16" s="11">
        <v>3504</v>
      </c>
      <c r="E16" t="s">
        <v>28</v>
      </c>
    </row>
    <row r="17" spans="1:4" x14ac:dyDescent="0.3">
      <c r="A17" t="s">
        <v>29</v>
      </c>
      <c r="B17" s="11">
        <v>0</v>
      </c>
      <c r="C17" s="11">
        <v>1005</v>
      </c>
      <c r="D17" s="11">
        <v>0</v>
      </c>
    </row>
    <row r="18" spans="1:4" x14ac:dyDescent="0.3">
      <c r="A18" t="s">
        <v>30</v>
      </c>
      <c r="B18" s="11">
        <v>248</v>
      </c>
      <c r="C18" s="11">
        <v>0</v>
      </c>
      <c r="D18" s="11">
        <v>100</v>
      </c>
    </row>
    <row r="19" spans="1:4" x14ac:dyDescent="0.3">
      <c r="A19" t="s">
        <v>31</v>
      </c>
      <c r="B19" s="11">
        <v>0</v>
      </c>
      <c r="C19" s="11">
        <v>-157</v>
      </c>
      <c r="D19" s="11">
        <v>-157</v>
      </c>
    </row>
    <row r="20" spans="1:4" x14ac:dyDescent="0.3">
      <c r="A20" t="s">
        <v>32</v>
      </c>
      <c r="B20" s="11">
        <v>0</v>
      </c>
      <c r="C20" s="11">
        <v>-212</v>
      </c>
      <c r="D20" s="11">
        <v>0</v>
      </c>
    </row>
    <row r="21" spans="1:4" x14ac:dyDescent="0.3">
      <c r="A21" t="s">
        <v>33</v>
      </c>
      <c r="B21" s="11">
        <v>0</v>
      </c>
      <c r="C21" s="11">
        <v>242</v>
      </c>
      <c r="D21" s="11">
        <v>0</v>
      </c>
    </row>
    <row r="22" spans="1:4" x14ac:dyDescent="0.3">
      <c r="A22" t="s">
        <v>34</v>
      </c>
      <c r="B22" s="11">
        <v>0</v>
      </c>
      <c r="C22" s="11">
        <v>-4879</v>
      </c>
      <c r="D22" s="11">
        <v>0</v>
      </c>
    </row>
    <row r="23" spans="1:4" x14ac:dyDescent="0.3">
      <c r="A23" t="s">
        <v>35</v>
      </c>
      <c r="B23" s="11">
        <v>0</v>
      </c>
      <c r="C23" s="11">
        <f>2*196</f>
        <v>392</v>
      </c>
      <c r="D23" s="11">
        <v>0</v>
      </c>
    </row>
    <row r="24" spans="1:4" x14ac:dyDescent="0.3">
      <c r="A24" t="s">
        <v>36</v>
      </c>
      <c r="B24" s="11">
        <v>0</v>
      </c>
      <c r="C24" s="11">
        <v>-1545</v>
      </c>
      <c r="D24" s="11">
        <v>0</v>
      </c>
    </row>
    <row r="25" spans="1:4" x14ac:dyDescent="0.3">
      <c r="A25" t="s">
        <v>37</v>
      </c>
      <c r="B25" s="11">
        <v>0</v>
      </c>
      <c r="C25" s="11">
        <v>-190</v>
      </c>
      <c r="D25" s="11">
        <v>0</v>
      </c>
    </row>
    <row r="26" spans="1:4" x14ac:dyDescent="0.3">
      <c r="A26" t="s">
        <v>38</v>
      </c>
      <c r="B26" s="11">
        <v>1494</v>
      </c>
      <c r="C26" s="11">
        <v>0</v>
      </c>
      <c r="D26" s="11">
        <v>1500</v>
      </c>
    </row>
    <row r="30" spans="1:4" x14ac:dyDescent="0.3">
      <c r="A30" t="s">
        <v>39</v>
      </c>
      <c r="B30" s="11">
        <f>SUM(B2:B29)</f>
        <v>532562</v>
      </c>
      <c r="C30" s="11">
        <f>SUM(C2:C29)</f>
        <v>520103.4423</v>
      </c>
      <c r="D30" s="11">
        <f>SUM(D2:D29)*(1-0.06)</f>
        <v>547393.96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8227-87E2-844F-8CA8-F428B14C836D}">
  <dimension ref="B1:Q154"/>
  <sheetViews>
    <sheetView showGridLines="0" zoomScale="86" zoomScaleNormal="110" workbookViewId="0">
      <selection activeCell="C31" sqref="C31:G31"/>
    </sheetView>
  </sheetViews>
  <sheetFormatPr baseColWidth="10" defaultColWidth="10.796875" defaultRowHeight="15.6" x14ac:dyDescent="0.3"/>
  <cols>
    <col min="1" max="1" width="1.69921875" customWidth="1"/>
    <col min="2" max="2" width="4.296875" bestFit="1" customWidth="1"/>
    <col min="3" max="3" width="19.796875" bestFit="1" customWidth="1"/>
    <col min="4" max="4" width="14.5" bestFit="1" customWidth="1"/>
    <col min="5" max="6" width="12.796875" bestFit="1" customWidth="1"/>
    <col min="7" max="7" width="26.296875" bestFit="1" customWidth="1"/>
    <col min="8" max="8" width="19.796875" bestFit="1" customWidth="1"/>
    <col min="9" max="9" width="14.5" bestFit="1" customWidth="1"/>
    <col min="10" max="11" width="12.796875" bestFit="1" customWidth="1"/>
    <col min="12" max="12" width="26.296875" bestFit="1" customWidth="1"/>
    <col min="13" max="13" width="19.796875" bestFit="1" customWidth="1"/>
    <col min="14" max="14" width="14.5" bestFit="1" customWidth="1"/>
    <col min="15" max="16" width="12.796875" bestFit="1" customWidth="1"/>
    <col min="17" max="17" width="26.296875" bestFit="1" customWidth="1"/>
  </cols>
  <sheetData>
    <row r="1" spans="2:7" ht="10.050000000000001" customHeight="1" x14ac:dyDescent="0.3"/>
    <row r="2" spans="2:7" ht="16.95" customHeight="1" x14ac:dyDescent="0.3">
      <c r="B2" s="17" t="s">
        <v>40</v>
      </c>
      <c r="C2" s="26" t="s">
        <v>41</v>
      </c>
      <c r="D2" s="26"/>
      <c r="E2" s="26"/>
      <c r="F2" s="26"/>
      <c r="G2" s="26"/>
    </row>
    <row r="3" spans="2:7" x14ac:dyDescent="0.3">
      <c r="B3" s="7" t="s">
        <v>42</v>
      </c>
      <c r="C3" s="8" t="s">
        <v>43</v>
      </c>
      <c r="D3" s="8" t="s">
        <v>44</v>
      </c>
      <c r="E3" s="8" t="s">
        <v>45</v>
      </c>
      <c r="F3" s="8" t="s">
        <v>46</v>
      </c>
      <c r="G3" s="7" t="s">
        <v>47</v>
      </c>
    </row>
    <row r="4" spans="2:7" x14ac:dyDescent="0.3">
      <c r="B4">
        <v>1</v>
      </c>
      <c r="C4" s="5">
        <v>650000</v>
      </c>
      <c r="D4" s="5">
        <v>46000</v>
      </c>
      <c r="E4" s="5">
        <v>27130.560000000001</v>
      </c>
      <c r="F4" s="5">
        <v>18869.439999999999</v>
      </c>
      <c r="G4" s="2">
        <v>631130.56000000006</v>
      </c>
    </row>
    <row r="5" spans="2:7" x14ac:dyDescent="0.3">
      <c r="B5">
        <v>2</v>
      </c>
      <c r="C5" s="5">
        <v>631130.56000000006</v>
      </c>
      <c r="D5" s="5">
        <v>46000</v>
      </c>
      <c r="E5" s="5">
        <v>26322.6</v>
      </c>
      <c r="F5" s="5">
        <v>19677.400000000001</v>
      </c>
      <c r="G5" s="2">
        <v>611453.16</v>
      </c>
    </row>
    <row r="6" spans="2:7" x14ac:dyDescent="0.3">
      <c r="B6">
        <v>3</v>
      </c>
      <c r="C6" s="5">
        <v>611453.16</v>
      </c>
      <c r="D6" s="5">
        <v>46000</v>
      </c>
      <c r="E6" s="5">
        <v>25480.06</v>
      </c>
      <c r="F6" s="5">
        <v>20519.939999999999</v>
      </c>
      <c r="G6" s="2">
        <v>590933.22</v>
      </c>
    </row>
    <row r="7" spans="2:7" x14ac:dyDescent="0.3">
      <c r="B7">
        <v>4</v>
      </c>
      <c r="C7" s="5">
        <v>590933.22</v>
      </c>
      <c r="D7" s="5">
        <v>46000</v>
      </c>
      <c r="E7" s="5">
        <v>24601.43</v>
      </c>
      <c r="F7" s="5">
        <v>21398.57</v>
      </c>
      <c r="G7" s="2">
        <v>569534.65</v>
      </c>
    </row>
    <row r="8" spans="2:7" x14ac:dyDescent="0.3">
      <c r="B8">
        <v>5</v>
      </c>
      <c r="C8" s="5">
        <v>569534.65</v>
      </c>
      <c r="D8" s="5">
        <v>46000</v>
      </c>
      <c r="E8" s="5">
        <v>23685.19</v>
      </c>
      <c r="F8" s="5">
        <v>22314.81</v>
      </c>
      <c r="G8" s="2">
        <v>547219.84</v>
      </c>
    </row>
    <row r="9" spans="2:7" x14ac:dyDescent="0.3">
      <c r="B9">
        <v>6</v>
      </c>
      <c r="C9" s="5">
        <v>547219.84</v>
      </c>
      <c r="D9" s="5">
        <v>46000</v>
      </c>
      <c r="E9" s="5">
        <v>22729.71</v>
      </c>
      <c r="F9" s="5">
        <v>23270.29</v>
      </c>
      <c r="G9" s="2">
        <v>523949.55</v>
      </c>
    </row>
    <row r="10" spans="2:7" x14ac:dyDescent="0.3">
      <c r="B10">
        <v>7</v>
      </c>
      <c r="C10" s="5">
        <v>523949.55</v>
      </c>
      <c r="D10" s="5">
        <v>46000</v>
      </c>
      <c r="E10" s="5">
        <v>21733.33</v>
      </c>
      <c r="F10" s="5">
        <v>24266.67</v>
      </c>
      <c r="G10" s="2">
        <v>499682.88</v>
      </c>
    </row>
    <row r="11" spans="2:7" x14ac:dyDescent="0.3">
      <c r="B11">
        <v>8</v>
      </c>
      <c r="C11" s="5">
        <v>499682.88</v>
      </c>
      <c r="D11" s="5">
        <v>46000</v>
      </c>
      <c r="E11" s="5">
        <v>20694.28</v>
      </c>
      <c r="F11" s="5">
        <v>25305.72</v>
      </c>
      <c r="G11" s="2">
        <v>474377.16</v>
      </c>
    </row>
    <row r="12" spans="2:7" x14ac:dyDescent="0.3">
      <c r="B12">
        <v>9</v>
      </c>
      <c r="C12" s="5">
        <v>474377.16</v>
      </c>
      <c r="D12" s="5">
        <v>46000</v>
      </c>
      <c r="E12" s="5">
        <v>19610.740000000002</v>
      </c>
      <c r="F12" s="5">
        <v>26389.26</v>
      </c>
      <c r="G12" s="2">
        <v>447987.89</v>
      </c>
    </row>
    <row r="13" spans="2:7" x14ac:dyDescent="0.3">
      <c r="B13" s="3">
        <v>10</v>
      </c>
      <c r="C13" s="6">
        <v>447987.89</v>
      </c>
      <c r="D13" s="6">
        <v>46000</v>
      </c>
      <c r="E13" s="6">
        <v>18480.8</v>
      </c>
      <c r="F13" s="6">
        <v>27519.200000000001</v>
      </c>
      <c r="G13" s="4">
        <v>420468.69</v>
      </c>
    </row>
    <row r="14" spans="2:7" x14ac:dyDescent="0.3">
      <c r="B14">
        <v>11</v>
      </c>
      <c r="C14" s="5">
        <v>420468.69</v>
      </c>
      <c r="D14" s="5">
        <v>46000</v>
      </c>
      <c r="E14" s="5">
        <v>17302.48</v>
      </c>
      <c r="F14" s="5">
        <v>28697.52</v>
      </c>
      <c r="G14" s="2">
        <v>391771.17</v>
      </c>
    </row>
    <row r="15" spans="2:7" x14ac:dyDescent="0.3">
      <c r="B15">
        <v>12</v>
      </c>
      <c r="C15" s="5">
        <v>391771.17</v>
      </c>
      <c r="D15" s="5">
        <v>46000</v>
      </c>
      <c r="E15" s="5">
        <v>16073.71</v>
      </c>
      <c r="F15" s="5">
        <v>29926.29</v>
      </c>
      <c r="G15" s="2">
        <v>361844.89</v>
      </c>
    </row>
    <row r="16" spans="2:7" x14ac:dyDescent="0.3">
      <c r="B16">
        <v>13</v>
      </c>
      <c r="C16" s="5">
        <v>361844.89</v>
      </c>
      <c r="D16" s="5">
        <v>46000</v>
      </c>
      <c r="E16" s="5">
        <v>14792.33</v>
      </c>
      <c r="F16" s="5">
        <v>31207.67</v>
      </c>
      <c r="G16" s="2">
        <v>330637.21000000002</v>
      </c>
    </row>
    <row r="17" spans="2:12" x14ac:dyDescent="0.3">
      <c r="B17">
        <v>14</v>
      </c>
      <c r="C17" s="5">
        <v>330637.21000000002</v>
      </c>
      <c r="D17" s="5">
        <v>46000</v>
      </c>
      <c r="E17" s="5">
        <v>13456.08</v>
      </c>
      <c r="F17" s="5">
        <v>32543.919999999998</v>
      </c>
      <c r="G17" s="2">
        <v>298093.28999999998</v>
      </c>
    </row>
    <row r="18" spans="2:12" x14ac:dyDescent="0.3">
      <c r="B18">
        <v>15</v>
      </c>
      <c r="C18" s="5">
        <v>298093.28999999998</v>
      </c>
      <c r="D18" s="5">
        <v>46000</v>
      </c>
      <c r="E18" s="5">
        <v>12062.61</v>
      </c>
      <c r="F18" s="5">
        <v>33937.39</v>
      </c>
      <c r="G18" s="2">
        <v>264155.90000000002</v>
      </c>
    </row>
    <row r="19" spans="2:12" x14ac:dyDescent="0.3">
      <c r="B19">
        <v>16</v>
      </c>
      <c r="C19" s="5">
        <v>264155.90000000002</v>
      </c>
      <c r="D19" s="5">
        <v>46000</v>
      </c>
      <c r="E19" s="5">
        <v>10609.48</v>
      </c>
      <c r="F19" s="5">
        <v>35390.519999999997</v>
      </c>
      <c r="G19" s="2">
        <v>228765.38</v>
      </c>
    </row>
    <row r="20" spans="2:12" x14ac:dyDescent="0.3">
      <c r="B20">
        <v>17</v>
      </c>
      <c r="C20" s="5">
        <v>228765.38</v>
      </c>
      <c r="D20" s="5">
        <v>46000</v>
      </c>
      <c r="E20" s="5">
        <v>9094.1299999999992</v>
      </c>
      <c r="F20" s="5">
        <v>36905.870000000003</v>
      </c>
      <c r="G20" s="2">
        <v>191859.51</v>
      </c>
    </row>
    <row r="21" spans="2:12" x14ac:dyDescent="0.3">
      <c r="B21">
        <v>18</v>
      </c>
      <c r="C21" s="5">
        <v>191859.51</v>
      </c>
      <c r="D21" s="5">
        <v>46000</v>
      </c>
      <c r="E21" s="5">
        <v>7513.89</v>
      </c>
      <c r="F21" s="5">
        <v>38486.11</v>
      </c>
      <c r="G21" s="2">
        <v>153373.41</v>
      </c>
    </row>
    <row r="22" spans="2:12" x14ac:dyDescent="0.3">
      <c r="B22">
        <v>19</v>
      </c>
      <c r="C22" s="5">
        <v>153373.41</v>
      </c>
      <c r="D22" s="5">
        <v>46000</v>
      </c>
      <c r="E22" s="5">
        <v>5865.99</v>
      </c>
      <c r="F22" s="5">
        <v>40134.01</v>
      </c>
      <c r="G22" s="2">
        <v>113239.4</v>
      </c>
    </row>
    <row r="23" spans="2:12" x14ac:dyDescent="0.3">
      <c r="B23">
        <v>20</v>
      </c>
      <c r="C23" s="5">
        <v>113239.4</v>
      </c>
      <c r="D23" s="5">
        <v>46000</v>
      </c>
      <c r="E23" s="5">
        <v>4147.54</v>
      </c>
      <c r="F23" s="5">
        <v>41852.46</v>
      </c>
      <c r="G23" s="2">
        <v>71386.94</v>
      </c>
    </row>
    <row r="24" spans="2:12" x14ac:dyDescent="0.3">
      <c r="B24">
        <v>21</v>
      </c>
      <c r="C24" s="5">
        <v>71386.94</v>
      </c>
      <c r="D24" s="5">
        <v>46000</v>
      </c>
      <c r="E24" s="5">
        <v>2355.5</v>
      </c>
      <c r="F24" s="5">
        <v>43644.5</v>
      </c>
      <c r="G24" s="2">
        <v>27742.43</v>
      </c>
    </row>
    <row r="25" spans="2:12" x14ac:dyDescent="0.3">
      <c r="B25">
        <v>22</v>
      </c>
      <c r="C25" s="5">
        <v>27742.43</v>
      </c>
      <c r="D25" s="5">
        <v>28251.919999999998</v>
      </c>
      <c r="E25" s="5">
        <v>509.48</v>
      </c>
      <c r="F25" s="5">
        <v>27742.43</v>
      </c>
      <c r="G25" s="2">
        <v>0</v>
      </c>
    </row>
    <row r="26" spans="2:12" x14ac:dyDescent="0.3">
      <c r="B26" s="15"/>
      <c r="C26" s="13">
        <f>$C$4</f>
        <v>650000</v>
      </c>
      <c r="D26" s="16">
        <f>SUM(D4:D25)</f>
        <v>994251.92</v>
      </c>
      <c r="E26" s="13">
        <f>SUM(E4:E25)</f>
        <v>344251.92</v>
      </c>
      <c r="F26" s="13">
        <f>C26</f>
        <v>650000</v>
      </c>
      <c r="G26" s="14">
        <f>G25</f>
        <v>0</v>
      </c>
    </row>
    <row r="27" spans="2:12" x14ac:dyDescent="0.3">
      <c r="C27" s="10"/>
      <c r="D27" s="10"/>
      <c r="E27" s="10"/>
      <c r="F27" s="10"/>
      <c r="G27" s="2"/>
    </row>
    <row r="28" spans="2:12" x14ac:dyDescent="0.3">
      <c r="C28" s="10"/>
      <c r="D28" s="10"/>
      <c r="E28" s="10"/>
      <c r="F28" s="10"/>
      <c r="G28" s="2"/>
    </row>
    <row r="29" spans="2:12" x14ac:dyDescent="0.3">
      <c r="C29" s="10"/>
      <c r="D29" s="10"/>
      <c r="E29" s="10"/>
      <c r="F29" s="10"/>
      <c r="G29" s="2"/>
    </row>
    <row r="31" spans="2:12" ht="16.05" customHeight="1" x14ac:dyDescent="0.3">
      <c r="B31" s="17" t="s">
        <v>48</v>
      </c>
      <c r="C31" s="26" t="s">
        <v>49</v>
      </c>
      <c r="D31" s="26"/>
      <c r="E31" s="26"/>
      <c r="F31" s="26"/>
      <c r="G31" s="26"/>
      <c r="H31" s="26" t="s">
        <v>50</v>
      </c>
      <c r="I31" s="26"/>
      <c r="J31" s="26"/>
      <c r="K31" s="26"/>
      <c r="L31" s="26"/>
    </row>
    <row r="32" spans="2:12" x14ac:dyDescent="0.3">
      <c r="B32" s="7" t="s">
        <v>42</v>
      </c>
      <c r="C32" s="8" t="s">
        <v>43</v>
      </c>
      <c r="D32" s="8" t="s">
        <v>44</v>
      </c>
      <c r="E32" s="8" t="s">
        <v>45</v>
      </c>
      <c r="F32" s="8" t="s">
        <v>46</v>
      </c>
      <c r="G32" s="7" t="s">
        <v>47</v>
      </c>
      <c r="H32" s="8" t="s">
        <v>43</v>
      </c>
      <c r="I32" s="8" t="s">
        <v>44</v>
      </c>
      <c r="J32" s="8" t="s">
        <v>45</v>
      </c>
      <c r="K32" s="8" t="s">
        <v>46</v>
      </c>
      <c r="L32" s="7" t="s">
        <v>47</v>
      </c>
    </row>
    <row r="33" spans="2:17" x14ac:dyDescent="0.3">
      <c r="B33">
        <v>1</v>
      </c>
      <c r="C33" s="5">
        <v>150000</v>
      </c>
      <c r="D33" s="5">
        <v>5284.92</v>
      </c>
      <c r="E33" s="5">
        <v>1840.47</v>
      </c>
      <c r="F33" s="5">
        <v>3444.45</v>
      </c>
      <c r="G33" s="2">
        <v>146555.54999999999</v>
      </c>
      <c r="H33" s="5">
        <v>500000</v>
      </c>
      <c r="I33" s="5">
        <v>40715.08</v>
      </c>
      <c r="J33" s="5">
        <v>20810.79</v>
      </c>
      <c r="K33" s="5">
        <v>19904.29</v>
      </c>
      <c r="L33" s="2">
        <v>480095.71</v>
      </c>
    </row>
    <row r="34" spans="2:17" x14ac:dyDescent="0.3">
      <c r="B34">
        <v>2</v>
      </c>
      <c r="C34" s="5">
        <v>146555.54999999999</v>
      </c>
      <c r="D34" s="5">
        <v>5284.92</v>
      </c>
      <c r="E34" s="5">
        <v>1797.51</v>
      </c>
      <c r="F34" s="5">
        <v>3487.41</v>
      </c>
      <c r="G34" s="2">
        <v>143068.14000000001</v>
      </c>
      <c r="H34" s="5">
        <v>480095.71</v>
      </c>
      <c r="I34" s="5">
        <v>40715.08</v>
      </c>
      <c r="J34" s="5">
        <v>19958.52</v>
      </c>
      <c r="K34" s="5">
        <v>20756.560000000001</v>
      </c>
      <c r="L34" s="2">
        <v>459339.15</v>
      </c>
    </row>
    <row r="35" spans="2:17" x14ac:dyDescent="0.3">
      <c r="B35">
        <v>3</v>
      </c>
      <c r="C35" s="5">
        <v>143068.14000000001</v>
      </c>
      <c r="D35" s="5">
        <v>5284.92</v>
      </c>
      <c r="E35" s="5">
        <v>1754.02</v>
      </c>
      <c r="F35" s="5">
        <v>3530.9</v>
      </c>
      <c r="G35" s="2">
        <v>139537.24</v>
      </c>
      <c r="H35" s="5">
        <v>459339.15</v>
      </c>
      <c r="I35" s="5">
        <v>40715.08</v>
      </c>
      <c r="J35" s="5">
        <v>19069.77</v>
      </c>
      <c r="K35" s="5">
        <v>21645.31</v>
      </c>
      <c r="L35" s="2">
        <v>437693.84</v>
      </c>
    </row>
    <row r="36" spans="2:17" x14ac:dyDescent="0.3">
      <c r="B36">
        <v>4</v>
      </c>
      <c r="C36" s="5">
        <v>139537.24</v>
      </c>
      <c r="D36" s="5">
        <v>5284.92</v>
      </c>
      <c r="E36" s="5">
        <v>1709.99</v>
      </c>
      <c r="F36" s="5">
        <v>3574.93</v>
      </c>
      <c r="G36" s="2">
        <v>135962.31</v>
      </c>
      <c r="H36" s="5">
        <v>437693.84</v>
      </c>
      <c r="I36" s="5">
        <v>40715.08</v>
      </c>
      <c r="J36" s="5">
        <v>18142.96</v>
      </c>
      <c r="K36" s="5">
        <v>22572.12</v>
      </c>
      <c r="L36" s="2">
        <v>415121.72</v>
      </c>
    </row>
    <row r="37" spans="2:17" x14ac:dyDescent="0.3">
      <c r="B37">
        <v>5</v>
      </c>
      <c r="C37" s="5">
        <v>135962.31</v>
      </c>
      <c r="D37" s="5">
        <v>5284.92</v>
      </c>
      <c r="E37" s="5">
        <v>1665.41</v>
      </c>
      <c r="F37" s="5">
        <v>3619.51</v>
      </c>
      <c r="G37" s="2">
        <v>132342.79999999999</v>
      </c>
      <c r="H37" s="5">
        <v>415121.72</v>
      </c>
      <c r="I37" s="5">
        <v>40715.08</v>
      </c>
      <c r="J37" s="5">
        <v>17176.47</v>
      </c>
      <c r="K37" s="5">
        <v>23538.61</v>
      </c>
      <c r="L37" s="2">
        <v>391583.1</v>
      </c>
    </row>
    <row r="38" spans="2:17" x14ac:dyDescent="0.3">
      <c r="B38">
        <v>6</v>
      </c>
      <c r="C38" s="5">
        <v>132342.79999999999</v>
      </c>
      <c r="D38" s="5">
        <v>5284.92</v>
      </c>
      <c r="E38" s="5">
        <v>1620.27</v>
      </c>
      <c r="F38" s="5">
        <v>3664.65</v>
      </c>
      <c r="G38" s="2">
        <v>128678.15</v>
      </c>
      <c r="H38" s="5">
        <v>391583.1</v>
      </c>
      <c r="I38" s="5">
        <v>40715.08</v>
      </c>
      <c r="J38" s="5">
        <v>16168.59</v>
      </c>
      <c r="K38" s="5">
        <v>24546.49</v>
      </c>
      <c r="L38" s="2">
        <v>367036.61</v>
      </c>
    </row>
    <row r="39" spans="2:17" x14ac:dyDescent="0.3">
      <c r="B39">
        <v>7</v>
      </c>
      <c r="C39" s="5">
        <v>128678.15</v>
      </c>
      <c r="D39" s="5">
        <v>5284.92</v>
      </c>
      <c r="E39" s="5">
        <v>1574.57</v>
      </c>
      <c r="F39" s="5">
        <v>3710.35</v>
      </c>
      <c r="G39" s="2">
        <v>124967.8</v>
      </c>
      <c r="H39" s="5">
        <v>367036.61</v>
      </c>
      <c r="I39" s="5">
        <v>40715.08</v>
      </c>
      <c r="J39" s="5">
        <v>15117.56</v>
      </c>
      <c r="K39" s="5">
        <v>25597.52</v>
      </c>
      <c r="L39" s="2">
        <v>341439.09</v>
      </c>
    </row>
    <row r="40" spans="2:17" x14ac:dyDescent="0.3">
      <c r="B40">
        <v>8</v>
      </c>
      <c r="C40" s="5">
        <v>124967.8</v>
      </c>
      <c r="D40" s="5">
        <v>5284.92</v>
      </c>
      <c r="E40" s="5">
        <v>1528.3</v>
      </c>
      <c r="F40" s="5">
        <v>3756.62</v>
      </c>
      <c r="G40" s="2">
        <v>121211.18</v>
      </c>
      <c r="H40" s="5">
        <v>341439.09</v>
      </c>
      <c r="I40" s="5">
        <v>40715.08</v>
      </c>
      <c r="J40" s="5">
        <v>14021.52</v>
      </c>
      <c r="K40" s="5">
        <v>26693.56</v>
      </c>
      <c r="L40" s="2">
        <v>314745.53999999998</v>
      </c>
    </row>
    <row r="41" spans="2:17" x14ac:dyDescent="0.3">
      <c r="B41">
        <v>9</v>
      </c>
      <c r="C41" s="5">
        <v>121211.18</v>
      </c>
      <c r="D41" s="5">
        <v>5284.92</v>
      </c>
      <c r="E41" s="5">
        <v>1481.45</v>
      </c>
      <c r="F41" s="5">
        <v>3803.47</v>
      </c>
      <c r="G41" s="2">
        <v>117407.71</v>
      </c>
      <c r="H41" s="5">
        <v>314745.53999999998</v>
      </c>
      <c r="I41" s="5">
        <v>40715.08</v>
      </c>
      <c r="J41" s="5">
        <v>12878.56</v>
      </c>
      <c r="K41" s="5">
        <v>27836.52</v>
      </c>
      <c r="L41" s="2">
        <v>286909.02</v>
      </c>
    </row>
    <row r="42" spans="2:17" x14ac:dyDescent="0.3">
      <c r="B42" s="3">
        <v>10</v>
      </c>
      <c r="C42" s="6">
        <v>117407.71</v>
      </c>
      <c r="D42" s="6">
        <v>5284.92</v>
      </c>
      <c r="E42" s="6">
        <v>1434.02</v>
      </c>
      <c r="F42" s="6">
        <v>3850.9</v>
      </c>
      <c r="G42" s="4">
        <v>113556.81</v>
      </c>
      <c r="H42" s="6">
        <v>286909.02</v>
      </c>
      <c r="I42" s="6">
        <v>40715.08</v>
      </c>
      <c r="J42" s="6">
        <v>11686.65</v>
      </c>
      <c r="K42" s="6">
        <v>29028.43</v>
      </c>
      <c r="L42" s="4">
        <v>257880.59</v>
      </c>
    </row>
    <row r="43" spans="2:17" x14ac:dyDescent="0.3">
      <c r="C43" s="5">
        <f>C33</f>
        <v>150000</v>
      </c>
      <c r="D43" s="5">
        <f>SUM(D33:D42)</f>
        <v>52849.19999999999</v>
      </c>
      <c r="E43" s="5">
        <f>SUM(E33:E42)</f>
        <v>16406.009999999998</v>
      </c>
      <c r="F43" s="5">
        <f>SUM(F33:F42)</f>
        <v>36443.19</v>
      </c>
      <c r="G43" s="2">
        <f>G42</f>
        <v>113556.81</v>
      </c>
      <c r="H43" s="5">
        <f>H33</f>
        <v>500000</v>
      </c>
      <c r="I43" s="5">
        <f>SUM(I33:I42)</f>
        <v>407150.8000000001</v>
      </c>
      <c r="J43" s="5">
        <f>SUM(J33:J42)</f>
        <v>165031.38999999998</v>
      </c>
      <c r="K43" s="5">
        <f>SUM(K33:K42)</f>
        <v>242119.40999999997</v>
      </c>
      <c r="L43" s="2">
        <f>L42</f>
        <v>257880.59</v>
      </c>
    </row>
    <row r="44" spans="2:17" x14ac:dyDescent="0.3">
      <c r="B44" s="7"/>
      <c r="C44" s="26" t="s">
        <v>51</v>
      </c>
      <c r="D44" s="26"/>
      <c r="E44" s="26"/>
      <c r="F44" s="26"/>
      <c r="G44" s="26"/>
      <c r="H44" s="10"/>
      <c r="I44" s="10"/>
      <c r="J44" s="10"/>
      <c r="K44" s="10"/>
      <c r="L44" s="2"/>
      <c r="M44" s="10"/>
      <c r="N44" s="10"/>
      <c r="O44" s="10"/>
      <c r="P44" s="10"/>
      <c r="Q44" s="2"/>
    </row>
    <row r="45" spans="2:17" x14ac:dyDescent="0.3">
      <c r="B45" s="7" t="s">
        <v>42</v>
      </c>
      <c r="C45" s="8" t="s">
        <v>43</v>
      </c>
      <c r="D45" s="8" t="s">
        <v>44</v>
      </c>
      <c r="E45" s="8" t="s">
        <v>45</v>
      </c>
      <c r="F45" s="8" t="s">
        <v>46</v>
      </c>
      <c r="G45" s="7" t="s">
        <v>47</v>
      </c>
      <c r="H45" s="10"/>
      <c r="I45" s="10"/>
      <c r="J45" s="10"/>
      <c r="K45" s="10"/>
      <c r="L45" s="2"/>
      <c r="M45" s="10"/>
      <c r="N45" s="10"/>
      <c r="O45" s="10"/>
      <c r="P45" s="10"/>
      <c r="Q45" s="2"/>
    </row>
    <row r="46" spans="2:17" x14ac:dyDescent="0.3">
      <c r="B46">
        <v>1</v>
      </c>
      <c r="C46" s="5">
        <f t="shared" ref="C46:C55" si="0">C33+H33</f>
        <v>650000</v>
      </c>
      <c r="D46" s="5">
        <f t="shared" ref="D46:D55" si="1">D33+I33</f>
        <v>46000</v>
      </c>
      <c r="E46" s="5">
        <f t="shared" ref="E46:E55" si="2">E33+J33</f>
        <v>22651.260000000002</v>
      </c>
      <c r="F46" s="5">
        <f t="shared" ref="F46:F55" si="3">F33+K33</f>
        <v>23348.74</v>
      </c>
      <c r="G46" s="2">
        <f t="shared" ref="G46:G55" si="4">G33+L33</f>
        <v>626651.26</v>
      </c>
      <c r="H46" s="10"/>
      <c r="I46" s="10"/>
      <c r="J46" s="10"/>
      <c r="K46" s="10"/>
      <c r="L46" s="2"/>
      <c r="M46" s="10"/>
      <c r="N46" s="10"/>
      <c r="O46" s="10"/>
      <c r="P46" s="10"/>
      <c r="Q46" s="2"/>
    </row>
    <row r="47" spans="2:17" x14ac:dyDescent="0.3">
      <c r="B47">
        <v>2</v>
      </c>
      <c r="C47" s="5">
        <f t="shared" si="0"/>
        <v>626651.26</v>
      </c>
      <c r="D47" s="5">
        <f t="shared" si="1"/>
        <v>46000</v>
      </c>
      <c r="E47" s="5">
        <f t="shared" si="2"/>
        <v>21756.03</v>
      </c>
      <c r="F47" s="5">
        <f t="shared" si="3"/>
        <v>24243.97</v>
      </c>
      <c r="G47" s="2">
        <f t="shared" si="4"/>
        <v>602407.29</v>
      </c>
      <c r="H47" s="10"/>
      <c r="I47" s="10"/>
      <c r="J47" s="10"/>
      <c r="K47" s="10"/>
      <c r="L47" s="2"/>
      <c r="M47" s="10"/>
      <c r="N47" s="10"/>
      <c r="O47" s="10"/>
      <c r="P47" s="10"/>
      <c r="Q47" s="2"/>
    </row>
    <row r="48" spans="2:17" x14ac:dyDescent="0.3">
      <c r="B48">
        <v>3</v>
      </c>
      <c r="C48" s="5">
        <f t="shared" si="0"/>
        <v>602407.29</v>
      </c>
      <c r="D48" s="5">
        <f t="shared" si="1"/>
        <v>46000</v>
      </c>
      <c r="E48" s="5">
        <f t="shared" si="2"/>
        <v>20823.79</v>
      </c>
      <c r="F48" s="5">
        <f t="shared" si="3"/>
        <v>25176.210000000003</v>
      </c>
      <c r="G48" s="2">
        <f t="shared" si="4"/>
        <v>577231.08000000007</v>
      </c>
      <c r="H48" s="10"/>
      <c r="I48" s="10"/>
      <c r="J48" s="10"/>
      <c r="K48" s="10"/>
      <c r="L48" s="2"/>
      <c r="M48" s="10"/>
      <c r="N48" s="10"/>
      <c r="O48" s="10"/>
      <c r="P48" s="10"/>
      <c r="Q48" s="2"/>
    </row>
    <row r="49" spans="2:17" x14ac:dyDescent="0.3">
      <c r="B49">
        <v>4</v>
      </c>
      <c r="C49" s="5">
        <f t="shared" si="0"/>
        <v>577231.08000000007</v>
      </c>
      <c r="D49" s="5">
        <f t="shared" si="1"/>
        <v>46000</v>
      </c>
      <c r="E49" s="5">
        <f t="shared" si="2"/>
        <v>19852.95</v>
      </c>
      <c r="F49" s="5">
        <f t="shared" si="3"/>
        <v>26147.05</v>
      </c>
      <c r="G49" s="2">
        <f t="shared" si="4"/>
        <v>551084.03</v>
      </c>
      <c r="H49" s="10"/>
      <c r="I49" s="10"/>
      <c r="J49" s="10"/>
      <c r="K49" s="10"/>
      <c r="L49" s="2"/>
      <c r="M49" s="10"/>
      <c r="N49" s="10"/>
      <c r="O49" s="10"/>
      <c r="P49" s="10"/>
      <c r="Q49" s="2"/>
    </row>
    <row r="50" spans="2:17" x14ac:dyDescent="0.3">
      <c r="B50">
        <v>5</v>
      </c>
      <c r="C50" s="5">
        <f t="shared" si="0"/>
        <v>551084.03</v>
      </c>
      <c r="D50" s="5">
        <f t="shared" si="1"/>
        <v>46000</v>
      </c>
      <c r="E50" s="5">
        <f t="shared" si="2"/>
        <v>18841.88</v>
      </c>
      <c r="F50" s="5">
        <f t="shared" si="3"/>
        <v>27158.120000000003</v>
      </c>
      <c r="G50" s="2">
        <f t="shared" si="4"/>
        <v>523925.89999999997</v>
      </c>
      <c r="H50" s="10"/>
      <c r="I50" s="10"/>
      <c r="J50" s="10"/>
      <c r="K50" s="10"/>
      <c r="L50" s="2"/>
      <c r="M50" s="10"/>
      <c r="N50" s="10"/>
      <c r="O50" s="10"/>
      <c r="P50" s="10"/>
      <c r="Q50" s="2"/>
    </row>
    <row r="51" spans="2:17" x14ac:dyDescent="0.3">
      <c r="B51">
        <v>6</v>
      </c>
      <c r="C51" s="5">
        <f t="shared" si="0"/>
        <v>523925.89999999997</v>
      </c>
      <c r="D51" s="5">
        <f t="shared" si="1"/>
        <v>46000</v>
      </c>
      <c r="E51" s="5">
        <f t="shared" si="2"/>
        <v>17788.86</v>
      </c>
      <c r="F51" s="5">
        <f t="shared" si="3"/>
        <v>28211.140000000003</v>
      </c>
      <c r="G51" s="2">
        <f t="shared" si="4"/>
        <v>495714.76</v>
      </c>
      <c r="H51" s="10"/>
      <c r="I51" s="10"/>
      <c r="J51" s="10"/>
      <c r="K51" s="10"/>
      <c r="L51" s="2"/>
      <c r="M51" s="10"/>
      <c r="N51" s="10"/>
      <c r="O51" s="10"/>
      <c r="P51" s="10"/>
      <c r="Q51" s="2"/>
    </row>
    <row r="52" spans="2:17" x14ac:dyDescent="0.3">
      <c r="B52">
        <v>7</v>
      </c>
      <c r="C52" s="5">
        <f t="shared" si="0"/>
        <v>495714.76</v>
      </c>
      <c r="D52" s="5">
        <f t="shared" si="1"/>
        <v>46000</v>
      </c>
      <c r="E52" s="5">
        <f t="shared" si="2"/>
        <v>16692.13</v>
      </c>
      <c r="F52" s="5">
        <f t="shared" si="3"/>
        <v>29307.87</v>
      </c>
      <c r="G52" s="2">
        <f t="shared" si="4"/>
        <v>466406.89</v>
      </c>
      <c r="H52" s="10"/>
      <c r="I52" s="10"/>
      <c r="J52" s="10"/>
      <c r="K52" s="10"/>
      <c r="L52" s="2"/>
      <c r="M52" s="10"/>
      <c r="N52" s="10"/>
      <c r="O52" s="10"/>
      <c r="P52" s="10"/>
      <c r="Q52" s="2"/>
    </row>
    <row r="53" spans="2:17" x14ac:dyDescent="0.3">
      <c r="B53">
        <v>8</v>
      </c>
      <c r="C53" s="5">
        <f t="shared" si="0"/>
        <v>466406.89</v>
      </c>
      <c r="D53" s="5">
        <f t="shared" si="1"/>
        <v>46000</v>
      </c>
      <c r="E53" s="5">
        <f t="shared" si="2"/>
        <v>15549.82</v>
      </c>
      <c r="F53" s="5">
        <f t="shared" si="3"/>
        <v>30450.18</v>
      </c>
      <c r="G53" s="2">
        <f t="shared" si="4"/>
        <v>435956.72</v>
      </c>
      <c r="H53" s="10"/>
      <c r="I53" s="10"/>
      <c r="J53" s="10"/>
      <c r="K53" s="10"/>
      <c r="L53" s="2"/>
      <c r="M53" s="10"/>
      <c r="N53" s="10"/>
      <c r="O53" s="10"/>
      <c r="P53" s="10"/>
      <c r="Q53" s="2"/>
    </row>
    <row r="54" spans="2:17" x14ac:dyDescent="0.3">
      <c r="B54">
        <v>9</v>
      </c>
      <c r="C54" s="5">
        <f t="shared" si="0"/>
        <v>435956.72</v>
      </c>
      <c r="D54" s="5">
        <f t="shared" si="1"/>
        <v>46000</v>
      </c>
      <c r="E54" s="5">
        <f t="shared" si="2"/>
        <v>14360.01</v>
      </c>
      <c r="F54" s="5">
        <f t="shared" si="3"/>
        <v>31639.99</v>
      </c>
      <c r="G54" s="2">
        <f t="shared" si="4"/>
        <v>404316.73000000004</v>
      </c>
      <c r="H54" s="10"/>
      <c r="I54" s="10"/>
      <c r="J54" s="10"/>
      <c r="K54" s="10"/>
      <c r="L54" s="2"/>
      <c r="M54" s="10"/>
      <c r="N54" s="10"/>
      <c r="O54" s="10"/>
      <c r="P54" s="10"/>
      <c r="Q54" s="2"/>
    </row>
    <row r="55" spans="2:17" x14ac:dyDescent="0.3">
      <c r="B55" s="3">
        <v>10</v>
      </c>
      <c r="C55" s="6">
        <f t="shared" si="0"/>
        <v>404316.73000000004</v>
      </c>
      <c r="D55" s="6">
        <f t="shared" si="1"/>
        <v>46000</v>
      </c>
      <c r="E55" s="6">
        <f t="shared" si="2"/>
        <v>13120.67</v>
      </c>
      <c r="F55" s="6">
        <f t="shared" si="3"/>
        <v>32879.33</v>
      </c>
      <c r="G55" s="4">
        <f t="shared" si="4"/>
        <v>371437.4</v>
      </c>
      <c r="H55" s="10"/>
      <c r="I55" s="10"/>
      <c r="J55" s="10"/>
      <c r="K55" s="10"/>
      <c r="L55" s="2"/>
      <c r="M55" s="10"/>
      <c r="N55" s="10"/>
      <c r="O55" s="10"/>
      <c r="P55" s="10"/>
      <c r="Q55" s="2"/>
    </row>
    <row r="56" spans="2:17" x14ac:dyDescent="0.3">
      <c r="B56">
        <v>11</v>
      </c>
      <c r="C56" s="5">
        <v>371437.4</v>
      </c>
      <c r="D56" s="5">
        <v>46000</v>
      </c>
      <c r="E56" s="5">
        <v>15203.06</v>
      </c>
      <c r="F56" s="5">
        <v>30796.94</v>
      </c>
      <c r="G56" s="2">
        <v>340640.46</v>
      </c>
      <c r="H56" s="10"/>
      <c r="I56" s="10"/>
      <c r="J56" s="10"/>
      <c r="K56" s="10"/>
      <c r="L56" s="2"/>
      <c r="M56" s="10"/>
      <c r="N56" s="10"/>
      <c r="O56" s="10"/>
      <c r="P56" s="10"/>
      <c r="Q56" s="2"/>
    </row>
    <row r="57" spans="2:17" x14ac:dyDescent="0.3">
      <c r="B57">
        <v>12</v>
      </c>
      <c r="C57" s="5">
        <v>340640.46</v>
      </c>
      <c r="D57" s="5">
        <v>46000</v>
      </c>
      <c r="E57" s="5">
        <v>13884.4</v>
      </c>
      <c r="F57" s="5">
        <v>32115.599999999999</v>
      </c>
      <c r="G57" s="2">
        <v>308524.86</v>
      </c>
      <c r="H57" s="10"/>
      <c r="I57" s="10"/>
      <c r="J57" s="10"/>
      <c r="K57" s="10"/>
      <c r="L57" s="2"/>
      <c r="M57" s="10"/>
      <c r="N57" s="10"/>
      <c r="O57" s="10"/>
      <c r="P57" s="10"/>
      <c r="Q57" s="2"/>
    </row>
    <row r="58" spans="2:17" x14ac:dyDescent="0.3">
      <c r="B58">
        <v>13</v>
      </c>
      <c r="C58" s="5">
        <v>308524.86</v>
      </c>
      <c r="D58" s="5">
        <v>46000</v>
      </c>
      <c r="E58" s="5">
        <v>12509.27</v>
      </c>
      <c r="F58" s="5">
        <v>33490.730000000003</v>
      </c>
      <c r="G58" s="2">
        <v>275034.13</v>
      </c>
      <c r="H58" s="10"/>
      <c r="I58" s="10"/>
      <c r="J58" s="10"/>
      <c r="K58" s="10"/>
      <c r="L58" s="2"/>
      <c r="M58" s="10"/>
      <c r="N58" s="10"/>
      <c r="O58" s="10"/>
      <c r="P58" s="10"/>
      <c r="Q58" s="2"/>
    </row>
    <row r="59" spans="2:17" x14ac:dyDescent="0.3">
      <c r="B59">
        <v>14</v>
      </c>
      <c r="C59" s="5">
        <v>275034.13</v>
      </c>
      <c r="D59" s="5">
        <v>46000</v>
      </c>
      <c r="E59" s="5">
        <v>11075.26</v>
      </c>
      <c r="F59" s="5">
        <v>34924.74</v>
      </c>
      <c r="G59" s="2">
        <v>240109.39</v>
      </c>
      <c r="H59" s="10"/>
      <c r="I59" s="10"/>
      <c r="J59" s="10"/>
      <c r="K59" s="10"/>
      <c r="L59" s="2"/>
      <c r="M59" s="10"/>
      <c r="N59" s="10"/>
      <c r="O59" s="10"/>
      <c r="P59" s="10"/>
      <c r="Q59" s="2"/>
    </row>
    <row r="60" spans="2:17" x14ac:dyDescent="0.3">
      <c r="B60">
        <v>15</v>
      </c>
      <c r="C60" s="5">
        <v>240109.39</v>
      </c>
      <c r="D60" s="5">
        <v>46000</v>
      </c>
      <c r="E60" s="5">
        <v>9579.86</v>
      </c>
      <c r="F60" s="5">
        <v>36420.14</v>
      </c>
      <c r="G60" s="2">
        <v>203689.25</v>
      </c>
      <c r="H60" s="10"/>
      <c r="I60" s="10"/>
      <c r="J60" s="10"/>
      <c r="K60" s="10"/>
      <c r="L60" s="2"/>
      <c r="M60" s="10"/>
      <c r="N60" s="10"/>
      <c r="O60" s="10"/>
      <c r="P60" s="10"/>
      <c r="Q60" s="2"/>
    </row>
    <row r="61" spans="2:17" x14ac:dyDescent="0.3">
      <c r="B61">
        <v>16</v>
      </c>
      <c r="C61" s="5">
        <v>203689.25</v>
      </c>
      <c r="D61" s="5">
        <v>46000</v>
      </c>
      <c r="E61" s="5">
        <v>8020.42</v>
      </c>
      <c r="F61" s="5">
        <v>37979.58</v>
      </c>
      <c r="G61" s="2">
        <v>165709.67000000001</v>
      </c>
      <c r="H61" s="10"/>
      <c r="I61" s="10"/>
      <c r="J61" s="10"/>
      <c r="K61" s="10"/>
      <c r="L61" s="2"/>
      <c r="M61" s="10"/>
      <c r="N61" s="10"/>
      <c r="O61" s="10"/>
      <c r="P61" s="10"/>
      <c r="Q61" s="2"/>
    </row>
    <row r="62" spans="2:17" x14ac:dyDescent="0.3">
      <c r="B62">
        <v>17</v>
      </c>
      <c r="C62" s="5">
        <v>165709.67000000001</v>
      </c>
      <c r="D62" s="5">
        <v>46000</v>
      </c>
      <c r="E62" s="5">
        <v>6394.21</v>
      </c>
      <c r="F62" s="5">
        <v>39605.79</v>
      </c>
      <c r="G62" s="2">
        <v>126103.88</v>
      </c>
      <c r="H62" s="10"/>
      <c r="I62" s="10"/>
      <c r="J62" s="10"/>
      <c r="K62" s="10"/>
      <c r="L62" s="2"/>
      <c r="M62" s="10"/>
      <c r="N62" s="10"/>
      <c r="O62" s="10"/>
      <c r="P62" s="10"/>
      <c r="Q62" s="2"/>
    </row>
    <row r="63" spans="2:17" x14ac:dyDescent="0.3">
      <c r="B63">
        <v>18</v>
      </c>
      <c r="C63" s="5">
        <v>126103.88</v>
      </c>
      <c r="D63" s="5">
        <v>46000</v>
      </c>
      <c r="E63" s="5">
        <v>4698.37</v>
      </c>
      <c r="F63" s="5">
        <v>41301.629999999997</v>
      </c>
      <c r="G63" s="2">
        <v>84802.240000000005</v>
      </c>
      <c r="H63" s="10"/>
      <c r="I63" s="10"/>
      <c r="J63" s="10"/>
      <c r="K63" s="10"/>
      <c r="L63" s="2"/>
      <c r="M63" s="10"/>
      <c r="N63" s="10"/>
      <c r="O63" s="10"/>
      <c r="P63" s="10"/>
      <c r="Q63" s="2"/>
    </row>
    <row r="64" spans="2:17" x14ac:dyDescent="0.3">
      <c r="B64">
        <v>19</v>
      </c>
      <c r="C64" s="5">
        <v>84802.240000000005</v>
      </c>
      <c r="D64" s="5">
        <v>46000</v>
      </c>
      <c r="E64" s="5">
        <v>2929.91</v>
      </c>
      <c r="F64" s="5">
        <v>43070.09</v>
      </c>
      <c r="G64" s="2">
        <v>41732.160000000003</v>
      </c>
      <c r="H64" s="10"/>
      <c r="I64" s="10"/>
      <c r="J64" s="10"/>
      <c r="K64" s="10"/>
      <c r="L64" s="2"/>
      <c r="M64" s="10"/>
      <c r="N64" s="10"/>
      <c r="O64" s="10"/>
      <c r="P64" s="10"/>
      <c r="Q64" s="2"/>
    </row>
    <row r="65" spans="2:17" x14ac:dyDescent="0.3">
      <c r="B65">
        <v>20</v>
      </c>
      <c r="C65" s="5">
        <v>41732.160000000003</v>
      </c>
      <c r="D65" s="5">
        <v>42817.9</v>
      </c>
      <c r="E65" s="5">
        <v>1085.74</v>
      </c>
      <c r="F65" s="5">
        <v>41732.160000000003</v>
      </c>
      <c r="G65" s="2">
        <v>0</v>
      </c>
      <c r="H65" s="10"/>
      <c r="I65" s="10"/>
      <c r="J65" s="10"/>
      <c r="K65" s="10"/>
      <c r="L65" s="2"/>
      <c r="M65" s="10"/>
      <c r="N65" s="10"/>
      <c r="O65" s="10"/>
      <c r="P65" s="10"/>
      <c r="Q65" s="2"/>
    </row>
    <row r="66" spans="2:17" x14ac:dyDescent="0.3">
      <c r="B66" s="12"/>
      <c r="C66" s="13">
        <f>$C$46</f>
        <v>650000</v>
      </c>
      <c r="D66" s="13">
        <f>SUM(D46:D65)</f>
        <v>916817.9</v>
      </c>
      <c r="E66" s="13">
        <f>SUM(E46:E65)</f>
        <v>266817.89999999997</v>
      </c>
      <c r="F66" s="13">
        <f>SUM(F46:F65)</f>
        <v>650000</v>
      </c>
      <c r="G66" s="14">
        <f>G65</f>
        <v>0</v>
      </c>
      <c r="H66" s="10"/>
      <c r="I66" s="10"/>
      <c r="J66" s="10"/>
      <c r="K66" s="10"/>
      <c r="L66" s="2"/>
      <c r="M66" s="10"/>
      <c r="N66" s="10"/>
      <c r="O66" s="10"/>
      <c r="P66" s="10"/>
      <c r="Q66" s="2"/>
    </row>
    <row r="67" spans="2:17" x14ac:dyDescent="0.3">
      <c r="C67" s="10"/>
      <c r="D67" s="10"/>
      <c r="E67" s="10"/>
      <c r="F67" s="10"/>
      <c r="G67" s="2"/>
      <c r="H67" s="10"/>
      <c r="I67" s="10"/>
      <c r="J67" s="10"/>
      <c r="K67" s="10"/>
      <c r="L67" s="2"/>
      <c r="M67" s="10"/>
      <c r="N67" s="10"/>
      <c r="O67" s="10"/>
      <c r="P67" s="10"/>
      <c r="Q67" s="2"/>
    </row>
    <row r="68" spans="2:17" x14ac:dyDescent="0.3">
      <c r="C68" s="10"/>
      <c r="D68" s="10"/>
      <c r="E68" s="10"/>
      <c r="F68" s="10"/>
      <c r="G68" s="2"/>
      <c r="H68" s="10"/>
      <c r="I68" s="10"/>
      <c r="J68" s="10"/>
      <c r="K68" s="10"/>
      <c r="L68" s="2"/>
      <c r="M68" s="10"/>
      <c r="N68" s="10"/>
      <c r="O68" s="10"/>
      <c r="P68" s="10"/>
      <c r="Q68" s="2"/>
    </row>
    <row r="69" spans="2:17" x14ac:dyDescent="0.3">
      <c r="C69" s="10"/>
      <c r="D69" s="10"/>
      <c r="E69" s="10"/>
      <c r="F69" s="10"/>
      <c r="G69" s="2"/>
      <c r="H69" s="10"/>
      <c r="I69" s="10"/>
      <c r="J69" s="10"/>
      <c r="K69" s="10"/>
      <c r="L69" s="2"/>
      <c r="M69" s="10"/>
      <c r="N69" s="10"/>
      <c r="O69" s="10"/>
      <c r="P69" s="10"/>
      <c r="Q69" s="2"/>
    </row>
    <row r="70" spans="2:17" x14ac:dyDescent="0.3">
      <c r="C70" s="10"/>
      <c r="D70" s="10"/>
      <c r="E70" s="10"/>
      <c r="F70" s="10"/>
      <c r="G70" s="2"/>
      <c r="H70" s="10"/>
      <c r="I70" s="10"/>
      <c r="J70" s="10"/>
      <c r="K70" s="10"/>
      <c r="L70" s="2"/>
      <c r="M70" s="10"/>
      <c r="N70" s="10"/>
      <c r="O70" s="10"/>
      <c r="P70" s="10"/>
      <c r="Q70" s="2"/>
    </row>
    <row r="71" spans="2:17" x14ac:dyDescent="0.3">
      <c r="C71" s="10"/>
      <c r="D71" s="10"/>
      <c r="E71" s="10"/>
      <c r="F71" s="10"/>
      <c r="G71" s="2"/>
      <c r="H71" s="10"/>
      <c r="I71" s="10"/>
      <c r="J71" s="10"/>
      <c r="K71" s="10"/>
      <c r="L71" s="2"/>
      <c r="M71" s="10"/>
      <c r="N71" s="10"/>
      <c r="O71" s="10"/>
      <c r="P71" s="10"/>
      <c r="Q71" s="2"/>
    </row>
    <row r="72" spans="2:17" ht="16.05" customHeight="1" x14ac:dyDescent="0.3">
      <c r="B72" s="17" t="s">
        <v>52</v>
      </c>
      <c r="C72" s="26" t="s">
        <v>53</v>
      </c>
      <c r="D72" s="26"/>
      <c r="E72" s="26"/>
      <c r="F72" s="26"/>
      <c r="G72" s="26"/>
      <c r="H72" s="26" t="s">
        <v>54</v>
      </c>
      <c r="I72" s="26"/>
      <c r="J72" s="26"/>
      <c r="K72" s="26"/>
      <c r="L72" s="26"/>
      <c r="O72" s="10"/>
      <c r="P72" s="10"/>
      <c r="Q72" s="2"/>
    </row>
    <row r="73" spans="2:17" x14ac:dyDescent="0.3">
      <c r="B73" s="7" t="s">
        <v>42</v>
      </c>
      <c r="C73" s="8" t="s">
        <v>43</v>
      </c>
      <c r="D73" s="8" t="s">
        <v>44</v>
      </c>
      <c r="E73" s="8" t="s">
        <v>45</v>
      </c>
      <c r="F73" s="8" t="s">
        <v>46</v>
      </c>
      <c r="G73" s="7" t="s">
        <v>47</v>
      </c>
      <c r="H73" s="8" t="s">
        <v>43</v>
      </c>
      <c r="I73" s="8" t="s">
        <v>44</v>
      </c>
      <c r="J73" s="8" t="s">
        <v>45</v>
      </c>
      <c r="K73" s="8" t="s">
        <v>46</v>
      </c>
      <c r="L73" s="7" t="s">
        <v>47</v>
      </c>
      <c r="O73" s="10"/>
      <c r="P73" s="10"/>
      <c r="Q73" s="2"/>
    </row>
    <row r="74" spans="2:17" x14ac:dyDescent="0.3">
      <c r="B74">
        <v>1</v>
      </c>
      <c r="C74" s="5">
        <v>100000</v>
      </c>
      <c r="D74" s="5">
        <v>3523.32</v>
      </c>
      <c r="E74" s="5">
        <v>1226.98</v>
      </c>
      <c r="F74" s="5">
        <v>2296.34</v>
      </c>
      <c r="G74" s="2">
        <v>97703.66</v>
      </c>
      <c r="H74" s="5">
        <v>543500</v>
      </c>
      <c r="I74" s="5">
        <v>42476.68</v>
      </c>
      <c r="J74" s="5">
        <v>22639.06</v>
      </c>
      <c r="K74" s="5">
        <v>19837.62</v>
      </c>
      <c r="L74" s="2">
        <v>523662.38</v>
      </c>
      <c r="O74" s="10"/>
      <c r="P74" s="10"/>
      <c r="Q74" s="2"/>
    </row>
    <row r="75" spans="2:17" x14ac:dyDescent="0.3">
      <c r="B75">
        <v>2</v>
      </c>
      <c r="C75" s="5">
        <v>97703.66</v>
      </c>
      <c r="D75" s="5">
        <v>3523.32</v>
      </c>
      <c r="E75" s="5">
        <v>1198.3399999999999</v>
      </c>
      <c r="F75" s="5">
        <v>2324.98</v>
      </c>
      <c r="G75" s="2">
        <v>95378.68</v>
      </c>
      <c r="H75" s="5">
        <v>523662.38</v>
      </c>
      <c r="I75" s="5">
        <v>42476.68</v>
      </c>
      <c r="J75" s="5">
        <v>21789.65</v>
      </c>
      <c r="K75" s="5">
        <v>20687.03</v>
      </c>
      <c r="L75" s="2">
        <v>502975.35</v>
      </c>
      <c r="O75" s="10"/>
      <c r="P75" s="10"/>
      <c r="Q75" s="2"/>
    </row>
    <row r="76" spans="2:17" x14ac:dyDescent="0.3">
      <c r="B76">
        <v>3</v>
      </c>
      <c r="C76" s="5">
        <v>95378.68</v>
      </c>
      <c r="D76" s="5">
        <v>3523.32</v>
      </c>
      <c r="E76" s="5">
        <v>1169.3499999999999</v>
      </c>
      <c r="F76" s="5">
        <v>2353.9699999999998</v>
      </c>
      <c r="G76" s="2">
        <v>93024.71</v>
      </c>
      <c r="H76" s="5">
        <v>502975.35</v>
      </c>
      <c r="I76" s="5">
        <v>42476.68</v>
      </c>
      <c r="J76" s="5">
        <v>20903.87</v>
      </c>
      <c r="K76" s="5">
        <v>21572.81</v>
      </c>
      <c r="L76" s="2">
        <v>481402.55</v>
      </c>
      <c r="O76" s="10"/>
      <c r="P76" s="10"/>
      <c r="Q76" s="2"/>
    </row>
    <row r="77" spans="2:17" x14ac:dyDescent="0.3">
      <c r="B77">
        <v>4</v>
      </c>
      <c r="C77" s="5">
        <v>93024.71</v>
      </c>
      <c r="D77" s="5">
        <v>3523.32</v>
      </c>
      <c r="E77" s="5">
        <v>1139.99</v>
      </c>
      <c r="F77" s="5">
        <v>2383.33</v>
      </c>
      <c r="G77" s="2">
        <v>90641.38</v>
      </c>
      <c r="H77" s="5">
        <v>481402.55</v>
      </c>
      <c r="I77" s="5">
        <v>42476.68</v>
      </c>
      <c r="J77" s="5">
        <v>19980.169999999998</v>
      </c>
      <c r="K77" s="5">
        <v>22496.51</v>
      </c>
      <c r="L77" s="2">
        <v>458906.04</v>
      </c>
      <c r="O77" s="10"/>
      <c r="P77" s="10"/>
      <c r="Q77" s="2"/>
    </row>
    <row r="78" spans="2:17" x14ac:dyDescent="0.3">
      <c r="B78">
        <v>5</v>
      </c>
      <c r="C78" s="5">
        <v>90641.38</v>
      </c>
      <c r="D78" s="5">
        <v>3523.32</v>
      </c>
      <c r="E78" s="5">
        <v>1110.27</v>
      </c>
      <c r="F78" s="5">
        <v>2413.0500000000002</v>
      </c>
      <c r="G78" s="2">
        <v>88228.33</v>
      </c>
      <c r="H78" s="5">
        <v>458906.04</v>
      </c>
      <c r="I78" s="5">
        <v>42476.68</v>
      </c>
      <c r="J78" s="5">
        <v>19016.91</v>
      </c>
      <c r="K78" s="5">
        <v>23459.77</v>
      </c>
      <c r="L78" s="2">
        <v>435446.27</v>
      </c>
      <c r="O78" s="10"/>
      <c r="P78" s="10"/>
      <c r="Q78" s="2"/>
    </row>
    <row r="79" spans="2:17" x14ac:dyDescent="0.3">
      <c r="B79">
        <v>6</v>
      </c>
      <c r="C79" s="5">
        <v>88228.33</v>
      </c>
      <c r="D79" s="5">
        <v>3523.32</v>
      </c>
      <c r="E79" s="5">
        <v>1080.18</v>
      </c>
      <c r="F79" s="5">
        <v>2443.14</v>
      </c>
      <c r="G79" s="2">
        <v>85785.18</v>
      </c>
      <c r="H79" s="5">
        <v>435446.27</v>
      </c>
      <c r="I79" s="5">
        <v>42476.68</v>
      </c>
      <c r="J79" s="5">
        <v>18012.41</v>
      </c>
      <c r="K79" s="5">
        <v>24464.27</v>
      </c>
      <c r="L79" s="2">
        <v>410982</v>
      </c>
      <c r="O79" s="10"/>
      <c r="P79" s="10"/>
      <c r="Q79" s="2"/>
    </row>
    <row r="80" spans="2:17" x14ac:dyDescent="0.3">
      <c r="B80">
        <v>7</v>
      </c>
      <c r="C80" s="5">
        <v>85785.18</v>
      </c>
      <c r="D80" s="5">
        <v>3523.32</v>
      </c>
      <c r="E80" s="5">
        <v>1049.71</v>
      </c>
      <c r="F80" s="5">
        <v>2473.61</v>
      </c>
      <c r="G80" s="2">
        <v>83311.570000000007</v>
      </c>
      <c r="H80" s="5">
        <v>410982</v>
      </c>
      <c r="I80" s="5">
        <v>42476.68</v>
      </c>
      <c r="J80" s="5">
        <v>16964.900000000001</v>
      </c>
      <c r="K80" s="5">
        <v>25511.78</v>
      </c>
      <c r="L80" s="2">
        <v>385470.23</v>
      </c>
      <c r="O80" s="10"/>
      <c r="P80" s="10"/>
      <c r="Q80" s="2"/>
    </row>
    <row r="81" spans="2:17" x14ac:dyDescent="0.3">
      <c r="B81">
        <v>8</v>
      </c>
      <c r="C81" s="5">
        <v>83311.570000000007</v>
      </c>
      <c r="D81" s="5">
        <v>3523.32</v>
      </c>
      <c r="E81" s="5">
        <v>1018.86</v>
      </c>
      <c r="F81" s="5">
        <v>2504.46</v>
      </c>
      <c r="G81" s="2">
        <v>80807.12</v>
      </c>
      <c r="H81" s="5">
        <v>385470.23</v>
      </c>
      <c r="I81" s="5">
        <v>42476.68</v>
      </c>
      <c r="J81" s="5">
        <v>15872.54</v>
      </c>
      <c r="K81" s="5">
        <v>26604.14</v>
      </c>
      <c r="L81" s="2">
        <v>358866.09</v>
      </c>
      <c r="O81" s="10"/>
      <c r="P81" s="10"/>
      <c r="Q81" s="2"/>
    </row>
    <row r="82" spans="2:17" x14ac:dyDescent="0.3">
      <c r="B82">
        <v>9</v>
      </c>
      <c r="C82" s="5">
        <v>80807.12</v>
      </c>
      <c r="D82" s="5">
        <v>3523.32</v>
      </c>
      <c r="E82" s="5">
        <v>987.63</v>
      </c>
      <c r="F82" s="5">
        <v>2535.69</v>
      </c>
      <c r="G82" s="2">
        <v>78271.429999999993</v>
      </c>
      <c r="H82" s="5">
        <v>358866.09</v>
      </c>
      <c r="I82" s="5">
        <v>42476.68</v>
      </c>
      <c r="J82" s="5">
        <v>14733.4</v>
      </c>
      <c r="K82" s="5">
        <v>27743.279999999999</v>
      </c>
      <c r="L82" s="2">
        <v>331122.81</v>
      </c>
      <c r="O82" s="10"/>
      <c r="P82" s="10"/>
      <c r="Q82" s="2"/>
    </row>
    <row r="83" spans="2:17" x14ac:dyDescent="0.3">
      <c r="B83" s="3">
        <v>10</v>
      </c>
      <c r="C83" s="6">
        <v>78271.429999999993</v>
      </c>
      <c r="D83" s="6">
        <v>3523.32</v>
      </c>
      <c r="E83" s="6">
        <v>956.01</v>
      </c>
      <c r="F83" s="6">
        <v>2567.31</v>
      </c>
      <c r="G83" s="4">
        <v>75704.11</v>
      </c>
      <c r="H83" s="6">
        <v>331122.81</v>
      </c>
      <c r="I83" s="6">
        <v>42476.68</v>
      </c>
      <c r="J83" s="6">
        <v>13545.49</v>
      </c>
      <c r="K83" s="6">
        <v>28931.19</v>
      </c>
      <c r="L83" s="4">
        <v>302191.62</v>
      </c>
      <c r="O83" s="10"/>
      <c r="P83" s="10"/>
      <c r="Q83" s="2"/>
    </row>
    <row r="84" spans="2:17" x14ac:dyDescent="0.3">
      <c r="C84" s="5">
        <f>C74</f>
        <v>100000</v>
      </c>
      <c r="D84" s="5">
        <f>SUM(D74:D83)</f>
        <v>35233.200000000004</v>
      </c>
      <c r="E84" s="5">
        <f>SUM(E74:E83)</f>
        <v>10937.32</v>
      </c>
      <c r="F84" s="5">
        <f>SUM(F74:F83)</f>
        <v>24295.879999999997</v>
      </c>
      <c r="G84" s="2">
        <f>G83</f>
        <v>75704.11</v>
      </c>
      <c r="H84" s="5">
        <f>H74</f>
        <v>543500</v>
      </c>
      <c r="I84" s="5">
        <f>SUM(I74:I83)</f>
        <v>424766.8</v>
      </c>
      <c r="J84" s="5">
        <f>SUM(J74:J83)</f>
        <v>183458.4</v>
      </c>
      <c r="K84" s="5">
        <f>SUM(K74:K83)</f>
        <v>241308.4</v>
      </c>
      <c r="L84" s="2">
        <f>L83</f>
        <v>302191.62</v>
      </c>
      <c r="O84" s="10"/>
      <c r="P84" s="10"/>
      <c r="Q84" s="2"/>
    </row>
    <row r="85" spans="2:17" x14ac:dyDescent="0.3">
      <c r="B85" s="7"/>
      <c r="C85" s="26" t="s">
        <v>51</v>
      </c>
      <c r="D85" s="26"/>
      <c r="E85" s="26"/>
      <c r="F85" s="26"/>
      <c r="G85" s="26"/>
      <c r="H85" s="10"/>
      <c r="I85" s="10"/>
      <c r="J85" s="10"/>
      <c r="K85" s="10"/>
      <c r="L85" s="2"/>
      <c r="M85" s="10"/>
      <c r="N85" s="10"/>
      <c r="O85" s="10"/>
      <c r="P85" s="10"/>
      <c r="Q85" s="2"/>
    </row>
    <row r="86" spans="2:17" x14ac:dyDescent="0.3">
      <c r="B86" s="7" t="s">
        <v>42</v>
      </c>
      <c r="C86" s="8" t="s">
        <v>43</v>
      </c>
      <c r="D86" s="8" t="s">
        <v>44</v>
      </c>
      <c r="E86" s="8" t="s">
        <v>45</v>
      </c>
      <c r="F86" s="8" t="s">
        <v>46</v>
      </c>
      <c r="G86" s="7" t="s">
        <v>47</v>
      </c>
      <c r="H86" s="10"/>
      <c r="I86" s="10"/>
      <c r="J86" s="10"/>
      <c r="K86" s="10"/>
      <c r="L86" s="2"/>
      <c r="M86" s="10"/>
      <c r="N86" s="10"/>
      <c r="O86" s="10"/>
      <c r="P86" s="10"/>
      <c r="Q86" s="2"/>
    </row>
    <row r="87" spans="2:17" x14ac:dyDescent="0.3">
      <c r="B87">
        <v>1</v>
      </c>
      <c r="C87" s="5">
        <f t="shared" ref="C87:C96" si="5">C74+H74</f>
        <v>643500</v>
      </c>
      <c r="D87" s="5">
        <f t="shared" ref="D87:D96" si="6">D74+I74</f>
        <v>46000</v>
      </c>
      <c r="E87" s="5">
        <f t="shared" ref="E87:E96" si="7">E74+J74</f>
        <v>23866.04</v>
      </c>
      <c r="F87" s="5">
        <f t="shared" ref="F87:F96" si="8">F74+K74</f>
        <v>22133.96</v>
      </c>
      <c r="G87" s="2">
        <f t="shared" ref="G87:G96" si="9">G74+L74</f>
        <v>621366.04</v>
      </c>
      <c r="H87" s="10"/>
      <c r="I87" s="10"/>
      <c r="J87" s="10"/>
      <c r="K87" s="10"/>
      <c r="L87" s="2"/>
      <c r="M87" s="10"/>
      <c r="N87" s="10"/>
      <c r="O87" s="10"/>
      <c r="P87" s="10"/>
      <c r="Q87" s="2"/>
    </row>
    <row r="88" spans="2:17" x14ac:dyDescent="0.3">
      <c r="B88">
        <v>2</v>
      </c>
      <c r="C88" s="5">
        <f t="shared" si="5"/>
        <v>621366.04</v>
      </c>
      <c r="D88" s="5">
        <f t="shared" si="6"/>
        <v>46000</v>
      </c>
      <c r="E88" s="5">
        <f t="shared" si="7"/>
        <v>22987.99</v>
      </c>
      <c r="F88" s="5">
        <f t="shared" si="8"/>
        <v>23012.01</v>
      </c>
      <c r="G88" s="2">
        <f t="shared" si="9"/>
        <v>598354.03</v>
      </c>
      <c r="H88" s="10"/>
      <c r="I88" s="10"/>
      <c r="J88" s="10"/>
      <c r="K88" s="10"/>
      <c r="L88" s="2"/>
      <c r="M88" s="10"/>
      <c r="N88" s="10"/>
      <c r="O88" s="10"/>
      <c r="P88" s="10"/>
      <c r="Q88" s="2"/>
    </row>
    <row r="89" spans="2:17" x14ac:dyDescent="0.3">
      <c r="B89">
        <v>3</v>
      </c>
      <c r="C89" s="5">
        <f t="shared" si="5"/>
        <v>598354.03</v>
      </c>
      <c r="D89" s="5">
        <f t="shared" si="6"/>
        <v>46000</v>
      </c>
      <c r="E89" s="5">
        <f t="shared" si="7"/>
        <v>22073.219999999998</v>
      </c>
      <c r="F89" s="5">
        <f t="shared" si="8"/>
        <v>23926.780000000002</v>
      </c>
      <c r="G89" s="2">
        <f t="shared" si="9"/>
        <v>574427.26</v>
      </c>
      <c r="H89" s="10"/>
      <c r="I89" s="10"/>
      <c r="J89" s="10"/>
      <c r="K89" s="10"/>
      <c r="L89" s="2"/>
      <c r="M89" s="10"/>
      <c r="N89" s="10"/>
      <c r="O89" s="10"/>
      <c r="P89" s="10"/>
      <c r="Q89" s="2"/>
    </row>
    <row r="90" spans="2:17" x14ac:dyDescent="0.3">
      <c r="B90">
        <v>4</v>
      </c>
      <c r="C90" s="5">
        <f t="shared" si="5"/>
        <v>574427.26</v>
      </c>
      <c r="D90" s="5">
        <f t="shared" si="6"/>
        <v>46000</v>
      </c>
      <c r="E90" s="5">
        <f t="shared" si="7"/>
        <v>21120.16</v>
      </c>
      <c r="F90" s="5">
        <f t="shared" si="8"/>
        <v>24879.839999999997</v>
      </c>
      <c r="G90" s="2">
        <f t="shared" si="9"/>
        <v>549547.41999999993</v>
      </c>
      <c r="H90" s="10"/>
      <c r="I90" s="10"/>
      <c r="J90" s="10"/>
      <c r="K90" s="10"/>
      <c r="L90" s="2"/>
      <c r="M90" s="10"/>
      <c r="N90" s="10"/>
      <c r="O90" s="10"/>
      <c r="P90" s="10"/>
      <c r="Q90" s="2"/>
    </row>
    <row r="91" spans="2:17" x14ac:dyDescent="0.3">
      <c r="B91">
        <v>5</v>
      </c>
      <c r="C91" s="5">
        <f t="shared" si="5"/>
        <v>549547.41999999993</v>
      </c>
      <c r="D91" s="5">
        <f t="shared" si="6"/>
        <v>46000</v>
      </c>
      <c r="E91" s="5">
        <f t="shared" si="7"/>
        <v>20127.18</v>
      </c>
      <c r="F91" s="5">
        <f t="shared" si="8"/>
        <v>25872.82</v>
      </c>
      <c r="G91" s="2">
        <f t="shared" si="9"/>
        <v>523674.60000000003</v>
      </c>
      <c r="H91" s="10"/>
      <c r="I91" s="10"/>
      <c r="J91" s="10"/>
      <c r="K91" s="10"/>
      <c r="L91" s="2"/>
      <c r="M91" s="10"/>
      <c r="N91" s="10"/>
      <c r="O91" s="10"/>
      <c r="P91" s="10"/>
      <c r="Q91" s="2"/>
    </row>
    <row r="92" spans="2:17" x14ac:dyDescent="0.3">
      <c r="B92">
        <v>6</v>
      </c>
      <c r="C92" s="5">
        <f t="shared" si="5"/>
        <v>523674.60000000003</v>
      </c>
      <c r="D92" s="5">
        <f t="shared" si="6"/>
        <v>46000</v>
      </c>
      <c r="E92" s="5">
        <f t="shared" si="7"/>
        <v>19092.59</v>
      </c>
      <c r="F92" s="5">
        <f t="shared" si="8"/>
        <v>26907.41</v>
      </c>
      <c r="G92" s="2">
        <f t="shared" si="9"/>
        <v>496767.18</v>
      </c>
      <c r="H92" s="10"/>
      <c r="I92" s="10"/>
      <c r="J92" s="10"/>
      <c r="K92" s="10"/>
      <c r="L92" s="2"/>
      <c r="M92" s="10"/>
      <c r="N92" s="10"/>
      <c r="O92" s="10"/>
      <c r="P92" s="10"/>
      <c r="Q92" s="2"/>
    </row>
    <row r="93" spans="2:17" x14ac:dyDescent="0.3">
      <c r="B93">
        <v>7</v>
      </c>
      <c r="C93" s="5">
        <f t="shared" si="5"/>
        <v>496767.18</v>
      </c>
      <c r="D93" s="5">
        <f t="shared" si="6"/>
        <v>46000</v>
      </c>
      <c r="E93" s="5">
        <f t="shared" si="7"/>
        <v>18014.61</v>
      </c>
      <c r="F93" s="5">
        <f t="shared" si="8"/>
        <v>27985.39</v>
      </c>
      <c r="G93" s="2">
        <f t="shared" si="9"/>
        <v>468781.8</v>
      </c>
      <c r="H93" s="10"/>
      <c r="I93" s="10"/>
      <c r="J93" s="10"/>
      <c r="K93" s="10"/>
      <c r="L93" s="2"/>
      <c r="M93" s="10"/>
      <c r="N93" s="10"/>
      <c r="O93" s="10"/>
      <c r="P93" s="10"/>
      <c r="Q93" s="2"/>
    </row>
    <row r="94" spans="2:17" x14ac:dyDescent="0.3">
      <c r="B94">
        <v>8</v>
      </c>
      <c r="C94" s="5">
        <f t="shared" si="5"/>
        <v>468781.8</v>
      </c>
      <c r="D94" s="5">
        <f t="shared" si="6"/>
        <v>46000</v>
      </c>
      <c r="E94" s="5">
        <f t="shared" si="7"/>
        <v>16891.400000000001</v>
      </c>
      <c r="F94" s="5">
        <f t="shared" si="8"/>
        <v>29108.6</v>
      </c>
      <c r="G94" s="2">
        <f t="shared" si="9"/>
        <v>439673.21</v>
      </c>
      <c r="H94" s="10"/>
      <c r="I94" s="10"/>
      <c r="J94" s="10"/>
      <c r="K94" s="10"/>
      <c r="L94" s="2"/>
      <c r="M94" s="10"/>
      <c r="N94" s="10"/>
      <c r="O94" s="10"/>
      <c r="P94" s="10"/>
      <c r="Q94" s="2"/>
    </row>
    <row r="95" spans="2:17" x14ac:dyDescent="0.3">
      <c r="B95">
        <v>9</v>
      </c>
      <c r="C95" s="5">
        <f t="shared" si="5"/>
        <v>439673.21</v>
      </c>
      <c r="D95" s="5">
        <f t="shared" si="6"/>
        <v>46000</v>
      </c>
      <c r="E95" s="5">
        <f t="shared" si="7"/>
        <v>15721.029999999999</v>
      </c>
      <c r="F95" s="5">
        <f t="shared" si="8"/>
        <v>30278.969999999998</v>
      </c>
      <c r="G95" s="2">
        <f t="shared" si="9"/>
        <v>409394.24</v>
      </c>
      <c r="H95" s="10"/>
      <c r="I95" s="10"/>
      <c r="J95" s="10"/>
      <c r="K95" s="10"/>
      <c r="L95" s="2"/>
      <c r="M95" s="10"/>
      <c r="N95" s="10"/>
      <c r="O95" s="10"/>
      <c r="P95" s="10"/>
      <c r="Q95" s="2"/>
    </row>
    <row r="96" spans="2:17" x14ac:dyDescent="0.3">
      <c r="B96" s="3">
        <v>10</v>
      </c>
      <c r="C96" s="6">
        <f t="shared" si="5"/>
        <v>409394.24</v>
      </c>
      <c r="D96" s="6">
        <f t="shared" si="6"/>
        <v>46000</v>
      </c>
      <c r="E96" s="6">
        <f t="shared" si="7"/>
        <v>14501.5</v>
      </c>
      <c r="F96" s="6">
        <f t="shared" si="8"/>
        <v>31498.5</v>
      </c>
      <c r="G96" s="4">
        <f t="shared" si="9"/>
        <v>377895.73</v>
      </c>
      <c r="H96" s="10"/>
      <c r="I96" s="10"/>
      <c r="J96" s="10"/>
      <c r="K96" s="10"/>
      <c r="L96" s="2"/>
      <c r="M96" s="10"/>
      <c r="N96" s="10"/>
      <c r="O96" s="10"/>
      <c r="P96" s="10"/>
      <c r="Q96" s="2"/>
    </row>
    <row r="97" spans="2:17" x14ac:dyDescent="0.3">
      <c r="B97">
        <v>11</v>
      </c>
      <c r="C97" s="5">
        <v>377895.73</v>
      </c>
      <c r="D97" s="5">
        <v>46000</v>
      </c>
      <c r="E97" s="5">
        <v>15479.59</v>
      </c>
      <c r="F97" s="5">
        <v>30520.41</v>
      </c>
      <c r="G97" s="2">
        <v>347375.32</v>
      </c>
      <c r="H97" s="10"/>
      <c r="I97" s="10"/>
      <c r="J97" s="10"/>
      <c r="K97" s="10"/>
      <c r="L97" s="2"/>
      <c r="M97" s="10"/>
      <c r="N97" s="10"/>
      <c r="O97" s="10"/>
      <c r="P97" s="10"/>
      <c r="Q97" s="2"/>
    </row>
    <row r="98" spans="2:17" x14ac:dyDescent="0.3">
      <c r="B98">
        <v>12</v>
      </c>
      <c r="C98" s="5">
        <v>347375.32</v>
      </c>
      <c r="D98" s="5">
        <v>46000</v>
      </c>
      <c r="E98" s="5">
        <v>14172.77</v>
      </c>
      <c r="F98" s="5">
        <v>31827.23</v>
      </c>
      <c r="G98" s="2">
        <v>315548.09000000003</v>
      </c>
      <c r="H98" s="10"/>
      <c r="I98" s="10"/>
      <c r="J98" s="10"/>
      <c r="K98" s="10"/>
      <c r="L98" s="2"/>
      <c r="M98" s="10"/>
      <c r="N98" s="10"/>
      <c r="O98" s="10"/>
      <c r="P98" s="10"/>
      <c r="Q98" s="2"/>
    </row>
    <row r="99" spans="2:17" x14ac:dyDescent="0.3">
      <c r="B99">
        <v>13</v>
      </c>
      <c r="C99" s="5">
        <v>315548.09000000003</v>
      </c>
      <c r="D99" s="5">
        <v>46000</v>
      </c>
      <c r="E99" s="5">
        <v>12809.99</v>
      </c>
      <c r="F99" s="5">
        <v>33190.01</v>
      </c>
      <c r="G99" s="2">
        <v>282358.08</v>
      </c>
      <c r="H99" s="10"/>
      <c r="I99" s="10"/>
      <c r="J99" s="10"/>
      <c r="K99" s="10"/>
      <c r="L99" s="2"/>
      <c r="M99" s="10"/>
      <c r="N99" s="10"/>
      <c r="O99" s="10"/>
      <c r="P99" s="10"/>
      <c r="Q99" s="2"/>
    </row>
    <row r="100" spans="2:17" x14ac:dyDescent="0.3">
      <c r="B100">
        <v>14</v>
      </c>
      <c r="C100" s="5">
        <v>282358.08</v>
      </c>
      <c r="D100" s="5">
        <v>46000</v>
      </c>
      <c r="E100" s="5">
        <v>11388.86</v>
      </c>
      <c r="F100" s="5">
        <v>34611.14</v>
      </c>
      <c r="G100" s="2">
        <v>247746.95</v>
      </c>
      <c r="H100" s="10"/>
      <c r="I100" s="10"/>
      <c r="J100" s="10"/>
      <c r="K100" s="10"/>
      <c r="L100" s="2"/>
      <c r="M100" s="10"/>
      <c r="N100" s="10"/>
      <c r="O100" s="10"/>
      <c r="P100" s="10"/>
      <c r="Q100" s="2"/>
    </row>
    <row r="101" spans="2:17" x14ac:dyDescent="0.3">
      <c r="B101">
        <v>15</v>
      </c>
      <c r="C101" s="5">
        <v>247746.95</v>
      </c>
      <c r="D101" s="5">
        <v>46000</v>
      </c>
      <c r="E101" s="5">
        <v>9906.8799999999992</v>
      </c>
      <c r="F101" s="5">
        <v>36093.120000000003</v>
      </c>
      <c r="G101" s="2">
        <v>211653.83</v>
      </c>
      <c r="H101" s="10"/>
      <c r="I101" s="10"/>
      <c r="J101" s="10"/>
      <c r="K101" s="10"/>
      <c r="L101" s="2"/>
      <c r="M101" s="10"/>
      <c r="N101" s="10"/>
      <c r="O101" s="10"/>
      <c r="P101" s="10"/>
      <c r="Q101" s="2"/>
    </row>
    <row r="102" spans="2:17" x14ac:dyDescent="0.3">
      <c r="B102">
        <v>16</v>
      </c>
      <c r="C102" s="5">
        <v>211653.83</v>
      </c>
      <c r="D102" s="5">
        <v>46000</v>
      </c>
      <c r="E102" s="5">
        <v>8361.4500000000007</v>
      </c>
      <c r="F102" s="5">
        <v>37638.550000000003</v>
      </c>
      <c r="G102" s="2">
        <v>174015.27</v>
      </c>
      <c r="H102" s="10"/>
      <c r="I102" s="10"/>
      <c r="J102" s="10"/>
      <c r="K102" s="10"/>
      <c r="L102" s="2"/>
      <c r="M102" s="10"/>
      <c r="N102" s="10"/>
      <c r="O102" s="10"/>
      <c r="P102" s="10"/>
      <c r="Q102" s="2"/>
    </row>
    <row r="103" spans="2:17" x14ac:dyDescent="0.3">
      <c r="B103">
        <v>17</v>
      </c>
      <c r="C103" s="5">
        <v>174015.27</v>
      </c>
      <c r="D103" s="5">
        <v>46000</v>
      </c>
      <c r="E103" s="5">
        <v>6749.84</v>
      </c>
      <c r="F103" s="5">
        <v>39250.160000000003</v>
      </c>
      <c r="G103" s="2">
        <v>134765.10999999999</v>
      </c>
      <c r="H103" s="10"/>
      <c r="I103" s="10"/>
      <c r="J103" s="10"/>
      <c r="K103" s="10"/>
      <c r="L103" s="2"/>
      <c r="M103" s="10"/>
      <c r="N103" s="10"/>
      <c r="O103" s="10"/>
      <c r="P103" s="10"/>
      <c r="Q103" s="2"/>
    </row>
    <row r="104" spans="2:17" x14ac:dyDescent="0.3">
      <c r="B104">
        <v>18</v>
      </c>
      <c r="C104" s="5">
        <v>134765.10999999999</v>
      </c>
      <c r="D104" s="5">
        <v>46000</v>
      </c>
      <c r="E104" s="5">
        <v>5069.22</v>
      </c>
      <c r="F104" s="5">
        <v>40930.78</v>
      </c>
      <c r="G104" s="2">
        <v>93834.34</v>
      </c>
      <c r="H104" s="10"/>
      <c r="I104" s="10"/>
      <c r="J104" s="10"/>
      <c r="K104" s="10"/>
      <c r="L104" s="2"/>
      <c r="M104" s="10"/>
      <c r="N104" s="10"/>
      <c r="O104" s="10"/>
      <c r="P104" s="10"/>
      <c r="Q104" s="2"/>
    </row>
    <row r="105" spans="2:17" x14ac:dyDescent="0.3">
      <c r="B105">
        <v>19</v>
      </c>
      <c r="C105" s="5">
        <v>93834.34</v>
      </c>
      <c r="D105" s="5">
        <v>46000</v>
      </c>
      <c r="E105" s="5">
        <v>3316.65</v>
      </c>
      <c r="F105" s="5">
        <v>42683.35</v>
      </c>
      <c r="G105" s="2">
        <v>51150.99</v>
      </c>
      <c r="H105" s="10"/>
      <c r="I105" s="10"/>
      <c r="J105" s="10"/>
      <c r="K105" s="10"/>
      <c r="L105" s="2"/>
      <c r="M105" s="10"/>
      <c r="N105" s="10"/>
      <c r="O105" s="10"/>
      <c r="P105" s="10"/>
      <c r="Q105" s="2"/>
    </row>
    <row r="106" spans="2:17" x14ac:dyDescent="0.3">
      <c r="B106">
        <v>20</v>
      </c>
      <c r="C106" s="5">
        <v>51150.99</v>
      </c>
      <c r="D106" s="5">
        <v>46000</v>
      </c>
      <c r="E106" s="5">
        <v>1489.03</v>
      </c>
      <c r="F106" s="5">
        <v>44510.97</v>
      </c>
      <c r="G106" s="2">
        <v>6640.02</v>
      </c>
      <c r="H106" s="10"/>
      <c r="I106" s="10"/>
      <c r="J106" s="10"/>
      <c r="K106" s="10"/>
      <c r="L106" s="2"/>
      <c r="M106" s="10"/>
      <c r="N106" s="10"/>
      <c r="O106" s="10"/>
      <c r="P106" s="10"/>
      <c r="Q106" s="2"/>
    </row>
    <row r="107" spans="2:17" x14ac:dyDescent="0.3">
      <c r="B107">
        <v>21</v>
      </c>
      <c r="C107" s="5">
        <v>6640.02</v>
      </c>
      <c r="D107" s="5">
        <v>6676.08</v>
      </c>
      <c r="E107" s="5">
        <v>36.06</v>
      </c>
      <c r="F107" s="5">
        <v>6640.02</v>
      </c>
      <c r="G107" s="2">
        <v>0</v>
      </c>
      <c r="H107" s="10"/>
      <c r="I107" s="10"/>
      <c r="J107" s="10"/>
      <c r="K107" s="10"/>
      <c r="L107" s="2"/>
      <c r="M107" s="10"/>
      <c r="N107" s="10"/>
      <c r="O107" s="10"/>
      <c r="P107" s="10"/>
      <c r="Q107" s="2"/>
    </row>
    <row r="108" spans="2:17" x14ac:dyDescent="0.3">
      <c r="B108" s="12"/>
      <c r="C108" s="13">
        <f>$C$87</f>
        <v>643500</v>
      </c>
      <c r="D108" s="13">
        <f>SUM(D87:D107)</f>
        <v>926676.08</v>
      </c>
      <c r="E108" s="13">
        <f>SUM(E87:E107)</f>
        <v>283176.06</v>
      </c>
      <c r="F108" s="13">
        <f>SUM(F87:F107)</f>
        <v>643500.02</v>
      </c>
      <c r="G108" s="14">
        <f>G107</f>
        <v>0</v>
      </c>
      <c r="H108" s="10"/>
      <c r="I108" s="10"/>
      <c r="J108" s="10"/>
      <c r="K108" s="10"/>
      <c r="L108" s="2"/>
      <c r="M108" s="10"/>
      <c r="N108" s="10"/>
      <c r="O108" s="10"/>
      <c r="P108" s="10"/>
      <c r="Q108" s="2"/>
    </row>
    <row r="109" spans="2:17" x14ac:dyDescent="0.3">
      <c r="C109" s="10"/>
      <c r="D109" s="10"/>
      <c r="E109" s="10"/>
      <c r="F109" s="10"/>
      <c r="G109" s="2"/>
      <c r="H109" s="10"/>
      <c r="I109" s="10"/>
      <c r="J109" s="10"/>
      <c r="K109" s="10"/>
      <c r="L109" s="2"/>
      <c r="M109" s="10"/>
      <c r="N109" s="10"/>
      <c r="O109" s="10"/>
      <c r="P109" s="10"/>
      <c r="Q109" s="2"/>
    </row>
    <row r="110" spans="2:17" x14ac:dyDescent="0.3">
      <c r="C110" s="10"/>
      <c r="D110" s="10"/>
      <c r="E110" s="10"/>
      <c r="F110" s="10"/>
      <c r="G110" s="2"/>
      <c r="H110" s="10"/>
      <c r="I110" s="10"/>
      <c r="J110" s="10"/>
      <c r="K110" s="10"/>
      <c r="L110" s="2"/>
      <c r="M110" s="10"/>
      <c r="N110" s="10"/>
      <c r="O110" s="10"/>
      <c r="P110" s="10"/>
      <c r="Q110" s="2"/>
    </row>
    <row r="111" spans="2:17" x14ac:dyDescent="0.3">
      <c r="C111" s="10"/>
      <c r="D111" s="10"/>
      <c r="E111" s="10"/>
      <c r="F111" s="10"/>
      <c r="G111" s="2"/>
      <c r="H111" s="10"/>
      <c r="I111" s="10"/>
      <c r="J111" s="10"/>
      <c r="K111" s="10"/>
      <c r="L111" s="2"/>
      <c r="M111" s="10"/>
      <c r="N111" s="10"/>
      <c r="O111" s="10"/>
      <c r="P111" s="10"/>
      <c r="Q111" s="2"/>
    </row>
    <row r="112" spans="2:17" x14ac:dyDescent="0.3">
      <c r="C112" s="10"/>
      <c r="D112" s="10"/>
      <c r="E112" s="10"/>
      <c r="F112" s="10"/>
      <c r="G112" s="2"/>
      <c r="H112" s="10"/>
      <c r="I112" s="10"/>
      <c r="J112" s="10"/>
      <c r="K112" s="10"/>
      <c r="L112" s="2"/>
      <c r="M112" s="10"/>
      <c r="N112" s="10"/>
      <c r="O112" s="10"/>
      <c r="P112" s="10"/>
      <c r="Q112" s="2"/>
    </row>
    <row r="113" spans="3:17" x14ac:dyDescent="0.3">
      <c r="C113" s="10"/>
      <c r="D113" s="10"/>
      <c r="E113" s="10"/>
      <c r="F113" s="10"/>
      <c r="G113" s="2"/>
      <c r="H113" s="10"/>
      <c r="I113" s="10"/>
      <c r="J113" s="10"/>
      <c r="K113" s="10"/>
      <c r="L113" s="2"/>
      <c r="M113" s="10"/>
      <c r="N113" s="10"/>
      <c r="O113" s="10"/>
      <c r="P113" s="10"/>
      <c r="Q113" s="2"/>
    </row>
    <row r="114" spans="3:17" x14ac:dyDescent="0.3">
      <c r="C114" s="10"/>
      <c r="D114" s="10"/>
      <c r="E114" s="10"/>
      <c r="F114" s="10"/>
      <c r="G114" s="2"/>
      <c r="H114" s="10"/>
      <c r="I114" s="10"/>
      <c r="J114" s="10"/>
      <c r="K114" s="10"/>
      <c r="L114" s="2"/>
      <c r="M114" s="10"/>
      <c r="N114" s="10"/>
      <c r="O114" s="10"/>
      <c r="P114" s="10"/>
      <c r="Q114" s="2"/>
    </row>
    <row r="115" spans="3:17" x14ac:dyDescent="0.3">
      <c r="C115" s="10"/>
      <c r="D115" s="10"/>
      <c r="E115" s="10"/>
      <c r="F115" s="10"/>
      <c r="G115" s="2"/>
      <c r="H115" s="10"/>
      <c r="I115" s="10"/>
      <c r="J115" s="10"/>
      <c r="K115" s="10"/>
      <c r="L115" s="2"/>
      <c r="M115" s="10"/>
      <c r="N115" s="10"/>
      <c r="O115" s="10"/>
      <c r="P115" s="10"/>
      <c r="Q115" s="2"/>
    </row>
    <row r="116" spans="3:17" x14ac:dyDescent="0.3">
      <c r="C116" s="10"/>
      <c r="D116" s="10"/>
      <c r="E116" s="10"/>
      <c r="F116" s="10"/>
      <c r="G116" s="2"/>
      <c r="H116" s="10"/>
      <c r="I116" s="10"/>
      <c r="J116" s="10"/>
      <c r="K116" s="10"/>
      <c r="L116" s="2"/>
      <c r="M116" s="10"/>
      <c r="N116" s="10"/>
      <c r="O116" s="10"/>
      <c r="P116" s="10"/>
      <c r="Q116" s="2"/>
    </row>
    <row r="117" spans="3:17" x14ac:dyDescent="0.3">
      <c r="C117" s="10"/>
      <c r="D117" s="10"/>
      <c r="E117" s="10"/>
      <c r="F117" s="10"/>
      <c r="G117" s="2"/>
      <c r="H117" s="10"/>
      <c r="I117" s="10"/>
      <c r="J117" s="10"/>
      <c r="K117" s="10"/>
      <c r="L117" s="2"/>
      <c r="M117" s="10"/>
      <c r="N117" s="10"/>
      <c r="O117" s="10"/>
      <c r="P117" s="10"/>
      <c r="Q117" s="2"/>
    </row>
    <row r="118" spans="3:17" x14ac:dyDescent="0.3">
      <c r="C118" s="10"/>
      <c r="D118" s="10"/>
      <c r="E118" s="10"/>
      <c r="F118" s="10"/>
      <c r="G118" s="2"/>
      <c r="H118" s="10"/>
      <c r="I118" s="10"/>
      <c r="J118" s="10"/>
      <c r="K118" s="10"/>
      <c r="L118" s="2"/>
      <c r="M118" s="10"/>
      <c r="N118" s="10"/>
      <c r="O118" s="10"/>
      <c r="P118" s="10"/>
      <c r="Q118" s="2"/>
    </row>
    <row r="119" spans="3:17" x14ac:dyDescent="0.3">
      <c r="C119" s="10"/>
      <c r="D119" s="10"/>
      <c r="E119" s="10"/>
      <c r="F119" s="10"/>
      <c r="G119" s="2"/>
      <c r="H119" s="10"/>
      <c r="I119" s="10"/>
      <c r="J119" s="10"/>
      <c r="K119" s="10"/>
      <c r="L119" s="2"/>
      <c r="M119" s="10"/>
      <c r="N119" s="10"/>
      <c r="O119" s="10"/>
      <c r="P119" s="10"/>
      <c r="Q119" s="2"/>
    </row>
    <row r="120" spans="3:17" x14ac:dyDescent="0.3">
      <c r="C120" s="10"/>
      <c r="D120" s="10"/>
      <c r="E120" s="10"/>
      <c r="F120" s="10"/>
      <c r="G120" s="2"/>
      <c r="H120" s="10"/>
      <c r="I120" s="10"/>
      <c r="J120" s="10"/>
      <c r="K120" s="10"/>
      <c r="L120" s="2"/>
      <c r="M120" s="10"/>
      <c r="N120" s="10"/>
      <c r="O120" s="10"/>
      <c r="P120" s="10"/>
      <c r="Q120" s="2"/>
    </row>
    <row r="121" spans="3:17" x14ac:dyDescent="0.3">
      <c r="C121" s="10"/>
      <c r="D121" s="10"/>
      <c r="E121" s="10"/>
      <c r="F121" s="10"/>
      <c r="G121" s="2"/>
      <c r="H121" s="10"/>
      <c r="I121" s="10"/>
      <c r="J121" s="10"/>
      <c r="K121" s="10"/>
      <c r="L121" s="2"/>
      <c r="M121" s="10"/>
      <c r="N121" s="10"/>
      <c r="O121" s="10"/>
      <c r="P121" s="10"/>
      <c r="Q121" s="2"/>
    </row>
    <row r="122" spans="3:17" x14ac:dyDescent="0.3">
      <c r="C122" s="10"/>
      <c r="D122" s="10"/>
      <c r="E122" s="10"/>
      <c r="F122" s="10"/>
      <c r="G122" s="2"/>
      <c r="H122" s="10"/>
      <c r="I122" s="10"/>
      <c r="J122" s="10"/>
      <c r="K122" s="10"/>
      <c r="L122" s="2"/>
      <c r="M122" s="10"/>
      <c r="N122" s="10"/>
      <c r="O122" s="10"/>
      <c r="P122" s="10"/>
      <c r="Q122" s="2"/>
    </row>
    <row r="123" spans="3:17" x14ac:dyDescent="0.3">
      <c r="C123" s="10"/>
      <c r="D123" s="10"/>
      <c r="E123" s="10"/>
      <c r="F123" s="10"/>
      <c r="G123" s="2"/>
      <c r="H123" s="10"/>
      <c r="I123" s="10"/>
      <c r="J123" s="10"/>
      <c r="K123" s="10"/>
      <c r="L123" s="2"/>
      <c r="M123" s="10"/>
      <c r="N123" s="10"/>
      <c r="O123" s="10"/>
      <c r="P123" s="10"/>
      <c r="Q123" s="2"/>
    </row>
    <row r="124" spans="3:17" x14ac:dyDescent="0.3">
      <c r="C124" s="10"/>
      <c r="D124" s="10"/>
      <c r="E124" s="10"/>
      <c r="F124" s="10"/>
      <c r="G124" s="2"/>
      <c r="H124" s="10"/>
      <c r="I124" s="10"/>
      <c r="J124" s="10"/>
      <c r="K124" s="10"/>
      <c r="L124" s="2"/>
      <c r="M124" s="10"/>
      <c r="N124" s="10"/>
      <c r="O124" s="10"/>
      <c r="P124" s="10"/>
      <c r="Q124" s="2"/>
    </row>
    <row r="125" spans="3:17" x14ac:dyDescent="0.3">
      <c r="C125" s="10"/>
      <c r="D125" s="10"/>
      <c r="E125" s="10"/>
      <c r="F125" s="10"/>
      <c r="G125" s="2"/>
      <c r="H125" s="10"/>
      <c r="I125" s="10"/>
      <c r="J125" s="10"/>
      <c r="K125" s="10"/>
      <c r="L125" s="2"/>
      <c r="M125" s="10"/>
      <c r="N125" s="10"/>
      <c r="O125" s="10"/>
      <c r="P125" s="10"/>
      <c r="Q125" s="2"/>
    </row>
    <row r="126" spans="3:17" x14ac:dyDescent="0.3">
      <c r="C126" s="10"/>
      <c r="D126" s="10"/>
      <c r="E126" s="10"/>
      <c r="F126" s="10"/>
      <c r="G126" s="2"/>
      <c r="H126" s="10"/>
      <c r="I126" s="10"/>
      <c r="J126" s="10"/>
      <c r="K126" s="10"/>
      <c r="L126" s="2"/>
      <c r="M126" s="10"/>
      <c r="N126" s="10"/>
      <c r="O126" s="10"/>
      <c r="P126" s="10"/>
      <c r="Q126" s="2"/>
    </row>
    <row r="127" spans="3:17" x14ac:dyDescent="0.3">
      <c r="C127" s="10"/>
      <c r="D127" s="10"/>
      <c r="E127" s="10"/>
      <c r="F127" s="10"/>
      <c r="G127" s="2"/>
      <c r="H127" s="10"/>
      <c r="I127" s="10"/>
      <c r="J127" s="10"/>
      <c r="K127" s="10"/>
      <c r="L127" s="2"/>
      <c r="M127" s="10"/>
      <c r="N127" s="10"/>
      <c r="O127" s="10"/>
      <c r="P127" s="10"/>
      <c r="Q127" s="2"/>
    </row>
    <row r="128" spans="3:17" x14ac:dyDescent="0.3">
      <c r="C128" s="10"/>
      <c r="D128" s="10"/>
      <c r="E128" s="10"/>
      <c r="F128" s="10"/>
      <c r="G128" s="2"/>
      <c r="H128" s="10"/>
      <c r="I128" s="10"/>
      <c r="J128" s="10"/>
      <c r="K128" s="10"/>
      <c r="L128" s="2"/>
      <c r="M128" s="10"/>
      <c r="N128" s="10"/>
      <c r="O128" s="10"/>
      <c r="P128" s="10"/>
      <c r="Q128" s="2"/>
    </row>
    <row r="152" spans="2:2" x14ac:dyDescent="0.3">
      <c r="B152" s="9" t="s">
        <v>55</v>
      </c>
    </row>
    <row r="154" spans="2:2" x14ac:dyDescent="0.3">
      <c r="B154" s="9" t="s">
        <v>56</v>
      </c>
    </row>
  </sheetData>
  <mergeCells count="7">
    <mergeCell ref="C85:G85"/>
    <mergeCell ref="C44:G44"/>
    <mergeCell ref="H31:L31"/>
    <mergeCell ref="C2:G2"/>
    <mergeCell ref="C31:G31"/>
    <mergeCell ref="C72:G72"/>
    <mergeCell ref="H72:L72"/>
  </mergeCells>
  <hyperlinks>
    <hyperlink ref="C2:G2" r:id="rId1" display="4,14% &amp; 3k€ Rate" xr:uid="{BFBF808A-4746-694B-B45A-B355280DA1BD}"/>
    <hyperlink ref="B152" r:id="rId2" xr:uid="{29F48E84-7675-0B42-910D-67664FFAF4FA}"/>
    <hyperlink ref="C31:G31" r:id="rId3" display="150k€ mit 1,02% KfW, 35 Jahre Laufzeit" xr:uid="{D99B9300-9D25-6C40-8913-95C458C74C01}"/>
    <hyperlink ref="H31:L31" r:id="rId4" display="500k€ mit 4,2% und 10k€ jährl. Sondertilgung" xr:uid="{CA94B472-5968-4E43-BB6A-3FC4646CA50B}"/>
    <hyperlink ref="C44:G44" r:id="rId5" display="Gesamt (und Rest mit 4,2%)" xr:uid="{0F6FD904-C5EE-2746-9CC7-1D64139AD59E}"/>
    <hyperlink ref="B154" r:id="rId6" xr:uid="{2A2C110D-F4E9-1542-83E1-A750D6E37D36}"/>
    <hyperlink ref="C72:G72" r:id="rId7" display="100k€ mit 1,24% KfW, 35 Jahre Laufzeit" xr:uid="{C9253B33-FA59-A545-BA3C-AA79E69E6070}"/>
    <hyperlink ref="H72:L72" r:id="rId8" display="543,5k€ mit 4,2% und 10k€ jährl. Sondertilgung" xr:uid="{54C3289F-CCE6-EA4D-B094-53112F816B42}"/>
    <hyperlink ref="C85:G85" r:id="rId9" display="Gesamt (und Rest mit 4,2%)" xr:uid="{DBE3C493-CF81-3D4B-858F-72C1502DA797}"/>
  </hyperlinks>
  <pageMargins left="0.7" right="0.7" top="0.75" bottom="0.75" header="0.3" footer="0.3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420D-61BA-4346-BD8C-42EAA1C21CBB}">
  <dimension ref="B1:Q374"/>
  <sheetViews>
    <sheetView showGridLines="0" tabSelected="1" zoomScale="85" zoomScaleNormal="85" workbookViewId="0"/>
  </sheetViews>
  <sheetFormatPr baseColWidth="10" defaultColWidth="10.796875" defaultRowHeight="15.6" x14ac:dyDescent="0.3"/>
  <cols>
    <col min="1" max="1" width="1.69921875" customWidth="1"/>
    <col min="2" max="2" width="7.19921875" customWidth="1"/>
    <col min="3" max="3" width="20" customWidth="1"/>
    <col min="4" max="4" width="14.5" bestFit="1" customWidth="1"/>
    <col min="5" max="6" width="12.796875" bestFit="1" customWidth="1"/>
    <col min="7" max="7" width="26.296875" bestFit="1" customWidth="1"/>
    <col min="8" max="8" width="19.796875" bestFit="1" customWidth="1"/>
    <col min="9" max="9" width="14.5" bestFit="1" customWidth="1"/>
    <col min="10" max="11" width="12.796875" bestFit="1" customWidth="1"/>
    <col min="12" max="12" width="26.296875" bestFit="1" customWidth="1"/>
    <col min="13" max="13" width="19.796875" bestFit="1" customWidth="1"/>
    <col min="14" max="14" width="14.5" bestFit="1" customWidth="1"/>
    <col min="15" max="16" width="12.796875" bestFit="1" customWidth="1"/>
    <col min="17" max="17" width="26.296875" bestFit="1" customWidth="1"/>
  </cols>
  <sheetData>
    <row r="1" spans="2:12" ht="10.050000000000001" customHeight="1" x14ac:dyDescent="0.3"/>
    <row r="2" spans="2:12" ht="16.95" customHeight="1" x14ac:dyDescent="0.3">
      <c r="B2" s="25" t="s">
        <v>69</v>
      </c>
      <c r="C2" s="26" t="s">
        <v>63</v>
      </c>
      <c r="D2" s="26"/>
      <c r="E2" s="26"/>
      <c r="F2" s="26"/>
      <c r="G2" s="26"/>
      <c r="H2" s="26" t="s">
        <v>65</v>
      </c>
      <c r="I2" s="26"/>
      <c r="J2" s="26"/>
      <c r="K2" s="26"/>
      <c r="L2" s="26"/>
    </row>
    <row r="3" spans="2:12" x14ac:dyDescent="0.3">
      <c r="B3" s="7" t="s">
        <v>42</v>
      </c>
      <c r="C3" s="8" t="s">
        <v>43</v>
      </c>
      <c r="D3" s="8" t="s">
        <v>44</v>
      </c>
      <c r="E3" s="8" t="s">
        <v>45</v>
      </c>
      <c r="F3" s="8" t="s">
        <v>46</v>
      </c>
      <c r="G3" s="7" t="s">
        <v>47</v>
      </c>
      <c r="H3" s="8" t="s">
        <v>43</v>
      </c>
      <c r="I3" s="8" t="s">
        <v>44</v>
      </c>
      <c r="J3" s="8" t="s">
        <v>45</v>
      </c>
      <c r="K3" s="8" t="s">
        <v>46</v>
      </c>
      <c r="L3" s="7" t="s">
        <v>47</v>
      </c>
    </row>
    <row r="4" spans="2:12" x14ac:dyDescent="0.3">
      <c r="B4">
        <v>1</v>
      </c>
      <c r="C4" s="5">
        <v>500000</v>
      </c>
      <c r="D4" s="5">
        <v>22283.33</v>
      </c>
      <c r="E4" s="5">
        <v>22283.33</v>
      </c>
      <c r="F4" s="5">
        <v>0</v>
      </c>
      <c r="G4" s="2">
        <v>500000</v>
      </c>
      <c r="H4" s="5">
        <v>150000</v>
      </c>
      <c r="I4" s="5">
        <v>1030</v>
      </c>
      <c r="J4" s="5">
        <v>1030</v>
      </c>
      <c r="K4" s="5">
        <v>0</v>
      </c>
      <c r="L4" s="2">
        <v>150000</v>
      </c>
    </row>
    <row r="5" spans="2:12" x14ac:dyDescent="0.3">
      <c r="B5">
        <v>2</v>
      </c>
      <c r="C5" s="5">
        <v>500000</v>
      </c>
      <c r="D5" s="5">
        <v>40768.839999999997</v>
      </c>
      <c r="E5" s="5">
        <v>18896.5</v>
      </c>
      <c r="F5" s="5">
        <v>21872.34</v>
      </c>
      <c r="G5" s="2">
        <v>478127.66</v>
      </c>
      <c r="H5" s="5">
        <v>150000</v>
      </c>
      <c r="I5" s="5">
        <v>5231.16</v>
      </c>
      <c r="J5" s="5">
        <v>1527.55</v>
      </c>
      <c r="K5" s="5">
        <v>3703.61</v>
      </c>
      <c r="L5" s="2">
        <v>146296.39000000001</v>
      </c>
    </row>
    <row r="6" spans="2:12" x14ac:dyDescent="0.3">
      <c r="B6">
        <v>3</v>
      </c>
      <c r="C6" s="5">
        <v>478127.66</v>
      </c>
      <c r="D6" s="5">
        <v>40768.839999999997</v>
      </c>
      <c r="E6" s="5">
        <v>18046.189999999999</v>
      </c>
      <c r="F6" s="5">
        <v>22722.65</v>
      </c>
      <c r="G6" s="2">
        <v>455405.02</v>
      </c>
      <c r="H6" s="5">
        <v>146296.39000000001</v>
      </c>
      <c r="I6" s="5">
        <v>5231.16</v>
      </c>
      <c r="J6" s="5">
        <v>1489.22</v>
      </c>
      <c r="K6" s="5">
        <v>3741.94</v>
      </c>
      <c r="L6" s="2">
        <v>142554.45000000001</v>
      </c>
    </row>
    <row r="7" spans="2:12" x14ac:dyDescent="0.3">
      <c r="B7">
        <v>4</v>
      </c>
      <c r="C7" s="5">
        <v>455405.02</v>
      </c>
      <c r="D7" s="5">
        <v>40768.839999999997</v>
      </c>
      <c r="E7" s="5">
        <v>17162.830000000002</v>
      </c>
      <c r="F7" s="5">
        <v>23606.01</v>
      </c>
      <c r="G7" s="2">
        <v>431799.01</v>
      </c>
      <c r="H7" s="5">
        <v>142554.45000000001</v>
      </c>
      <c r="I7" s="5">
        <v>5231.16</v>
      </c>
      <c r="J7" s="5">
        <v>1450.5</v>
      </c>
      <c r="K7" s="5">
        <v>3780.66</v>
      </c>
      <c r="L7" s="2">
        <v>138773.79</v>
      </c>
    </row>
    <row r="8" spans="2:12" x14ac:dyDescent="0.3">
      <c r="B8">
        <v>5</v>
      </c>
      <c r="C8" s="5">
        <v>431799.01</v>
      </c>
      <c r="D8" s="5">
        <v>40768.839999999997</v>
      </c>
      <c r="E8" s="5">
        <v>16245.12</v>
      </c>
      <c r="F8" s="5">
        <v>24523.72</v>
      </c>
      <c r="G8" s="2">
        <v>407275.29</v>
      </c>
      <c r="H8" s="5">
        <v>138773.79</v>
      </c>
      <c r="I8" s="5">
        <v>5231.16</v>
      </c>
      <c r="J8" s="5">
        <v>1411.37</v>
      </c>
      <c r="K8" s="5">
        <v>3819.79</v>
      </c>
      <c r="L8" s="2">
        <v>134954</v>
      </c>
    </row>
    <row r="9" spans="2:12" x14ac:dyDescent="0.3">
      <c r="B9">
        <v>6</v>
      </c>
      <c r="C9" s="5">
        <v>407275.29</v>
      </c>
      <c r="D9" s="5">
        <v>40768.839999999997</v>
      </c>
      <c r="E9" s="5">
        <v>15291.74</v>
      </c>
      <c r="F9" s="5">
        <v>25477.1</v>
      </c>
      <c r="G9" s="2">
        <v>381798.19</v>
      </c>
      <c r="H9" s="5">
        <v>134954</v>
      </c>
      <c r="I9" s="5">
        <v>5231.16</v>
      </c>
      <c r="J9" s="5">
        <v>1371.84</v>
      </c>
      <c r="K9" s="5">
        <v>3859.32</v>
      </c>
      <c r="L9" s="2">
        <v>131094.68</v>
      </c>
    </row>
    <row r="10" spans="2:12" x14ac:dyDescent="0.3">
      <c r="B10">
        <v>7</v>
      </c>
      <c r="C10" s="5">
        <v>381798.19</v>
      </c>
      <c r="D10" s="5">
        <v>40768.839999999997</v>
      </c>
      <c r="E10" s="5">
        <v>14301.29</v>
      </c>
      <c r="F10" s="5">
        <v>26467.55</v>
      </c>
      <c r="G10" s="2">
        <v>355330.64</v>
      </c>
      <c r="H10" s="5">
        <v>131094.68</v>
      </c>
      <c r="I10" s="5">
        <v>5231.16</v>
      </c>
      <c r="J10" s="5">
        <v>1331.9</v>
      </c>
      <c r="K10" s="5">
        <v>3899.26</v>
      </c>
      <c r="L10" s="2">
        <v>127195.42</v>
      </c>
    </row>
    <row r="11" spans="2:12" x14ac:dyDescent="0.3">
      <c r="B11">
        <v>8</v>
      </c>
      <c r="C11" s="5">
        <v>355330.64</v>
      </c>
      <c r="D11" s="5">
        <v>40768.839999999997</v>
      </c>
      <c r="E11" s="5">
        <v>13272.34</v>
      </c>
      <c r="F11" s="5">
        <v>27496.5</v>
      </c>
      <c r="G11" s="2">
        <v>327834.14</v>
      </c>
      <c r="H11" s="5">
        <v>127195.42</v>
      </c>
      <c r="I11" s="5">
        <v>5231.16</v>
      </c>
      <c r="J11" s="5">
        <v>1291.55</v>
      </c>
      <c r="K11" s="5">
        <v>3939.61</v>
      </c>
      <c r="L11" s="2">
        <v>123255.81</v>
      </c>
    </row>
    <row r="12" spans="2:12" x14ac:dyDescent="0.3">
      <c r="B12">
        <v>9</v>
      </c>
      <c r="C12" s="5">
        <v>327834.14</v>
      </c>
      <c r="D12" s="5">
        <v>40768.839999999997</v>
      </c>
      <c r="E12" s="5">
        <v>12203.39</v>
      </c>
      <c r="F12" s="5">
        <v>28565.45</v>
      </c>
      <c r="G12" s="2">
        <v>299268.69</v>
      </c>
      <c r="H12" s="5">
        <v>123255.81</v>
      </c>
      <c r="I12" s="5">
        <v>5231.16</v>
      </c>
      <c r="J12" s="5">
        <v>1250.78</v>
      </c>
      <c r="K12" s="5">
        <v>3980.38</v>
      </c>
      <c r="L12" s="2">
        <v>119275.43</v>
      </c>
    </row>
    <row r="13" spans="2:12" x14ac:dyDescent="0.3">
      <c r="B13" s="3">
        <v>10</v>
      </c>
      <c r="C13" s="6">
        <v>299268.69</v>
      </c>
      <c r="D13" s="6">
        <v>40768.839999999997</v>
      </c>
      <c r="E13" s="6">
        <v>11092.88</v>
      </c>
      <c r="F13" s="6">
        <v>29675.96</v>
      </c>
      <c r="G13" s="4">
        <v>269592.73</v>
      </c>
      <c r="H13" s="6">
        <v>119275.43</v>
      </c>
      <c r="I13" s="6">
        <v>5231.16</v>
      </c>
      <c r="J13" s="6">
        <v>1209.5899999999999</v>
      </c>
      <c r="K13" s="6">
        <v>4021.57</v>
      </c>
      <c r="L13" s="4">
        <v>115253.85</v>
      </c>
    </row>
    <row r="14" spans="2:12" x14ac:dyDescent="0.3">
      <c r="B14">
        <v>11</v>
      </c>
      <c r="C14" s="5">
        <v>269592.73</v>
      </c>
      <c r="D14" s="5">
        <v>30600</v>
      </c>
      <c r="E14" s="5">
        <v>9939.2000000000007</v>
      </c>
      <c r="F14" s="5">
        <v>20660.8</v>
      </c>
      <c r="G14" s="2">
        <v>248931.93</v>
      </c>
      <c r="H14" s="19">
        <v>115253.85</v>
      </c>
      <c r="I14" s="5">
        <v>15400</v>
      </c>
      <c r="J14" s="5">
        <v>6850.77</v>
      </c>
      <c r="K14" s="5">
        <v>8549.23</v>
      </c>
      <c r="L14" s="2">
        <v>106704.62</v>
      </c>
    </row>
    <row r="15" spans="2:12" x14ac:dyDescent="0.3">
      <c r="B15">
        <v>12</v>
      </c>
      <c r="C15" s="5">
        <v>248931.93</v>
      </c>
      <c r="D15" s="5">
        <v>30600</v>
      </c>
      <c r="E15" s="5">
        <v>9135.99</v>
      </c>
      <c r="F15" s="5">
        <v>21464.01</v>
      </c>
      <c r="G15" s="2">
        <v>227467.91</v>
      </c>
      <c r="H15" s="5">
        <v>106704.62</v>
      </c>
      <c r="I15" s="5">
        <v>15400</v>
      </c>
      <c r="J15" s="5">
        <v>6323.48</v>
      </c>
      <c r="K15" s="5">
        <v>9076.52</v>
      </c>
      <c r="L15" s="2">
        <v>97628.1</v>
      </c>
    </row>
    <row r="16" spans="2:12" x14ac:dyDescent="0.3">
      <c r="B16">
        <v>13</v>
      </c>
      <c r="C16" s="5">
        <v>227467.91</v>
      </c>
      <c r="D16" s="5">
        <v>30600</v>
      </c>
      <c r="E16" s="5">
        <v>8301.5499999999993</v>
      </c>
      <c r="F16" s="5">
        <v>22298.45</v>
      </c>
      <c r="G16" s="2">
        <v>205169.47</v>
      </c>
      <c r="H16" s="5">
        <v>97628.1</v>
      </c>
      <c r="I16" s="5">
        <v>15400</v>
      </c>
      <c r="J16" s="5">
        <v>5763.66</v>
      </c>
      <c r="K16" s="5">
        <v>9636.34</v>
      </c>
      <c r="L16" s="2">
        <v>87991.76</v>
      </c>
    </row>
    <row r="17" spans="2:12" x14ac:dyDescent="0.3">
      <c r="B17">
        <v>14</v>
      </c>
      <c r="C17" s="5">
        <v>205169.47</v>
      </c>
      <c r="D17" s="5">
        <v>30600</v>
      </c>
      <c r="E17" s="5">
        <v>7434.68</v>
      </c>
      <c r="F17" s="5">
        <v>23165.32</v>
      </c>
      <c r="G17" s="2">
        <v>182004.15</v>
      </c>
      <c r="H17" s="5">
        <v>87991.76</v>
      </c>
      <c r="I17" s="5">
        <v>15400</v>
      </c>
      <c r="J17" s="5">
        <v>5169.3100000000004</v>
      </c>
      <c r="K17" s="5">
        <v>10230.69</v>
      </c>
      <c r="L17" s="2">
        <v>77761.070000000007</v>
      </c>
    </row>
    <row r="18" spans="2:12" x14ac:dyDescent="0.3">
      <c r="B18">
        <v>15</v>
      </c>
      <c r="C18" s="5">
        <v>182004.15</v>
      </c>
      <c r="D18" s="5">
        <v>28050</v>
      </c>
      <c r="E18" s="5">
        <v>6024.84</v>
      </c>
      <c r="F18" s="5">
        <v>22025.16</v>
      </c>
      <c r="G18" s="2">
        <v>159978.99</v>
      </c>
      <c r="H18" s="5">
        <v>77761.070000000007</v>
      </c>
      <c r="I18" s="5">
        <v>17950</v>
      </c>
      <c r="J18" s="5">
        <v>4538.3</v>
      </c>
      <c r="K18" s="5">
        <v>13411.7</v>
      </c>
      <c r="L18" s="2">
        <v>64349.37</v>
      </c>
    </row>
    <row r="19" spans="2:12" x14ac:dyDescent="0.3">
      <c r="B19" s="15"/>
      <c r="C19" s="13">
        <f>$C$4</f>
        <v>500000</v>
      </c>
      <c r="D19" s="16">
        <f>SUM(D4:D18)</f>
        <v>539652.8899999999</v>
      </c>
      <c r="E19" s="13">
        <f>SUM(E4:E18)</f>
        <v>199631.86999999997</v>
      </c>
      <c r="F19" s="13">
        <f>SUM(F4:F18)</f>
        <v>340021.01999999996</v>
      </c>
      <c r="G19" s="14">
        <f>G18</f>
        <v>159978.99</v>
      </c>
      <c r="H19" s="13">
        <f>$H$4</f>
        <v>150000</v>
      </c>
      <c r="I19" s="13">
        <f>SUM(I4:I18)</f>
        <v>127660.44</v>
      </c>
      <c r="J19" s="13">
        <f>SUM(J4:J18)</f>
        <v>42009.82</v>
      </c>
      <c r="K19" s="13">
        <f>SUM(K4:K18)</f>
        <v>85650.62000000001</v>
      </c>
      <c r="L19" s="14">
        <f>L18</f>
        <v>64349.37</v>
      </c>
    </row>
    <row r="20" spans="2:12" x14ac:dyDescent="0.3">
      <c r="B20" s="7"/>
      <c r="C20" s="26" t="s">
        <v>66</v>
      </c>
      <c r="D20" s="26"/>
      <c r="E20" s="26"/>
      <c r="F20" s="26"/>
      <c r="G20" s="26"/>
    </row>
    <row r="21" spans="2:12" x14ac:dyDescent="0.3">
      <c r="B21" s="7" t="s">
        <v>42</v>
      </c>
      <c r="C21" s="8" t="s">
        <v>43</v>
      </c>
      <c r="D21" s="8" t="s">
        <v>44</v>
      </c>
      <c r="E21" s="8" t="s">
        <v>45</v>
      </c>
      <c r="F21" s="8" t="s">
        <v>46</v>
      </c>
      <c r="G21" s="7" t="s">
        <v>47</v>
      </c>
    </row>
    <row r="22" spans="2:12" x14ac:dyDescent="0.3">
      <c r="B22">
        <v>1</v>
      </c>
      <c r="C22" s="5">
        <f t="shared" ref="C22:C36" si="0">C4+H4</f>
        <v>650000</v>
      </c>
      <c r="D22" s="5">
        <f t="shared" ref="D22:D36" si="1">D4+I4</f>
        <v>23313.33</v>
      </c>
      <c r="E22" s="5">
        <f t="shared" ref="E22:E36" si="2">E4+J4</f>
        <v>23313.33</v>
      </c>
      <c r="F22" s="5">
        <f t="shared" ref="F22:F36" si="3">F4+K4</f>
        <v>0</v>
      </c>
      <c r="G22" s="2">
        <f t="shared" ref="G22:G36" si="4">G4+L4</f>
        <v>650000</v>
      </c>
    </row>
    <row r="23" spans="2:12" x14ac:dyDescent="0.3">
      <c r="B23">
        <v>2</v>
      </c>
      <c r="C23" s="5">
        <f t="shared" si="0"/>
        <v>650000</v>
      </c>
      <c r="D23" s="5">
        <f t="shared" si="1"/>
        <v>46000</v>
      </c>
      <c r="E23" s="5">
        <f t="shared" si="2"/>
        <v>20424.05</v>
      </c>
      <c r="F23" s="5">
        <f t="shared" si="3"/>
        <v>25575.95</v>
      </c>
      <c r="G23" s="2">
        <f t="shared" si="4"/>
        <v>624424.05000000005</v>
      </c>
    </row>
    <row r="24" spans="2:12" x14ac:dyDescent="0.3">
      <c r="B24">
        <v>3</v>
      </c>
      <c r="C24" s="5">
        <f t="shared" si="0"/>
        <v>624424.05000000005</v>
      </c>
      <c r="D24" s="5">
        <f t="shared" si="1"/>
        <v>46000</v>
      </c>
      <c r="E24" s="5">
        <f t="shared" si="2"/>
        <v>19535.41</v>
      </c>
      <c r="F24" s="5">
        <f t="shared" si="3"/>
        <v>26464.59</v>
      </c>
      <c r="G24" s="2">
        <f t="shared" si="4"/>
        <v>597959.47</v>
      </c>
    </row>
    <row r="25" spans="2:12" x14ac:dyDescent="0.3">
      <c r="B25">
        <v>4</v>
      </c>
      <c r="C25" s="5">
        <f t="shared" si="0"/>
        <v>597959.47</v>
      </c>
      <c r="D25" s="5">
        <f t="shared" si="1"/>
        <v>46000</v>
      </c>
      <c r="E25" s="5">
        <f t="shared" si="2"/>
        <v>18613.330000000002</v>
      </c>
      <c r="F25" s="5">
        <f t="shared" si="3"/>
        <v>27386.67</v>
      </c>
      <c r="G25" s="2">
        <f t="shared" si="4"/>
        <v>570572.80000000005</v>
      </c>
    </row>
    <row r="26" spans="2:12" x14ac:dyDescent="0.3">
      <c r="B26">
        <v>5</v>
      </c>
      <c r="C26" s="5">
        <f t="shared" si="0"/>
        <v>570572.80000000005</v>
      </c>
      <c r="D26" s="5">
        <f t="shared" si="1"/>
        <v>46000</v>
      </c>
      <c r="E26" s="5">
        <f t="shared" si="2"/>
        <v>17656.490000000002</v>
      </c>
      <c r="F26" s="5">
        <f t="shared" si="3"/>
        <v>28343.510000000002</v>
      </c>
      <c r="G26" s="2">
        <f t="shared" si="4"/>
        <v>542229.29</v>
      </c>
    </row>
    <row r="27" spans="2:12" x14ac:dyDescent="0.3">
      <c r="B27">
        <v>6</v>
      </c>
      <c r="C27" s="5">
        <f t="shared" si="0"/>
        <v>542229.29</v>
      </c>
      <c r="D27" s="5">
        <f t="shared" si="1"/>
        <v>46000</v>
      </c>
      <c r="E27" s="5">
        <f t="shared" si="2"/>
        <v>16663.579999999998</v>
      </c>
      <c r="F27" s="5">
        <f t="shared" si="3"/>
        <v>29336.42</v>
      </c>
      <c r="G27" s="2">
        <f t="shared" si="4"/>
        <v>512892.87</v>
      </c>
    </row>
    <row r="28" spans="2:12" x14ac:dyDescent="0.3">
      <c r="B28">
        <v>7</v>
      </c>
      <c r="C28" s="5">
        <f t="shared" si="0"/>
        <v>512892.87</v>
      </c>
      <c r="D28" s="5">
        <f t="shared" si="1"/>
        <v>46000</v>
      </c>
      <c r="E28" s="5">
        <f t="shared" si="2"/>
        <v>15633.19</v>
      </c>
      <c r="F28" s="5">
        <f t="shared" si="3"/>
        <v>30366.809999999998</v>
      </c>
      <c r="G28" s="2">
        <f t="shared" si="4"/>
        <v>482526.06</v>
      </c>
    </row>
    <row r="29" spans="2:12" x14ac:dyDescent="0.3">
      <c r="B29">
        <v>8</v>
      </c>
      <c r="C29" s="5">
        <f t="shared" si="0"/>
        <v>482526.06</v>
      </c>
      <c r="D29" s="5">
        <f t="shared" si="1"/>
        <v>46000</v>
      </c>
      <c r="E29" s="5">
        <f t="shared" si="2"/>
        <v>14563.89</v>
      </c>
      <c r="F29" s="5">
        <f t="shared" si="3"/>
        <v>31436.11</v>
      </c>
      <c r="G29" s="2">
        <f t="shared" si="4"/>
        <v>451089.95</v>
      </c>
    </row>
    <row r="30" spans="2:12" x14ac:dyDescent="0.3">
      <c r="B30">
        <v>9</v>
      </c>
      <c r="C30" s="5">
        <f t="shared" si="0"/>
        <v>451089.95</v>
      </c>
      <c r="D30" s="5">
        <f t="shared" si="1"/>
        <v>46000</v>
      </c>
      <c r="E30" s="5">
        <f t="shared" si="2"/>
        <v>13454.17</v>
      </c>
      <c r="F30" s="5">
        <f t="shared" si="3"/>
        <v>32545.83</v>
      </c>
      <c r="G30" s="2">
        <f t="shared" si="4"/>
        <v>418544.12</v>
      </c>
    </row>
    <row r="31" spans="2:12" x14ac:dyDescent="0.3">
      <c r="B31" s="3">
        <v>10</v>
      </c>
      <c r="C31" s="6">
        <f t="shared" si="0"/>
        <v>418544.12</v>
      </c>
      <c r="D31" s="6">
        <f t="shared" si="1"/>
        <v>46000</v>
      </c>
      <c r="E31" s="6">
        <f t="shared" si="2"/>
        <v>12302.47</v>
      </c>
      <c r="F31" s="6">
        <f t="shared" si="3"/>
        <v>33697.53</v>
      </c>
      <c r="G31" s="4">
        <f t="shared" si="4"/>
        <v>384846.57999999996</v>
      </c>
    </row>
    <row r="32" spans="2:12" x14ac:dyDescent="0.3">
      <c r="B32">
        <v>11</v>
      </c>
      <c r="C32" s="5">
        <f t="shared" si="0"/>
        <v>384846.57999999996</v>
      </c>
      <c r="D32" s="5">
        <f t="shared" si="1"/>
        <v>46000</v>
      </c>
      <c r="E32" s="5">
        <f t="shared" si="2"/>
        <v>16789.97</v>
      </c>
      <c r="F32" s="5">
        <f t="shared" si="3"/>
        <v>29210.03</v>
      </c>
      <c r="G32" s="2">
        <f t="shared" si="4"/>
        <v>355636.55</v>
      </c>
    </row>
    <row r="33" spans="2:7" x14ac:dyDescent="0.3">
      <c r="B33">
        <v>12</v>
      </c>
      <c r="C33" s="5">
        <f t="shared" si="0"/>
        <v>355636.55</v>
      </c>
      <c r="D33" s="5">
        <f t="shared" si="1"/>
        <v>46000</v>
      </c>
      <c r="E33" s="5">
        <f t="shared" si="2"/>
        <v>15459.47</v>
      </c>
      <c r="F33" s="5">
        <f t="shared" si="3"/>
        <v>30540.53</v>
      </c>
      <c r="G33" s="2">
        <f t="shared" si="4"/>
        <v>325096.01</v>
      </c>
    </row>
    <row r="34" spans="2:7" x14ac:dyDescent="0.3">
      <c r="B34">
        <v>13</v>
      </c>
      <c r="C34" s="5">
        <f t="shared" si="0"/>
        <v>325096.01</v>
      </c>
      <c r="D34" s="5">
        <f t="shared" si="1"/>
        <v>46000</v>
      </c>
      <c r="E34" s="5">
        <f t="shared" si="2"/>
        <v>14065.21</v>
      </c>
      <c r="F34" s="5">
        <f t="shared" si="3"/>
        <v>31934.79</v>
      </c>
      <c r="G34" s="2">
        <f t="shared" si="4"/>
        <v>293161.23</v>
      </c>
    </row>
    <row r="35" spans="2:7" x14ac:dyDescent="0.3">
      <c r="B35">
        <v>14</v>
      </c>
      <c r="C35" s="5">
        <f t="shared" si="0"/>
        <v>293161.23</v>
      </c>
      <c r="D35" s="5">
        <f t="shared" si="1"/>
        <v>46000</v>
      </c>
      <c r="E35" s="5">
        <f t="shared" si="2"/>
        <v>12603.990000000002</v>
      </c>
      <c r="F35" s="5">
        <f t="shared" si="3"/>
        <v>33396.01</v>
      </c>
      <c r="G35" s="2">
        <f t="shared" si="4"/>
        <v>259765.22</v>
      </c>
    </row>
    <row r="36" spans="2:7" x14ac:dyDescent="0.3">
      <c r="B36" s="3">
        <v>15</v>
      </c>
      <c r="C36" s="6">
        <f t="shared" si="0"/>
        <v>259765.22</v>
      </c>
      <c r="D36" s="6">
        <f t="shared" si="1"/>
        <v>46000</v>
      </c>
      <c r="E36" s="6">
        <f t="shared" si="2"/>
        <v>10563.14</v>
      </c>
      <c r="F36" s="6">
        <f t="shared" si="3"/>
        <v>35436.86</v>
      </c>
      <c r="G36" s="4">
        <f t="shared" si="4"/>
        <v>224328.36</v>
      </c>
    </row>
    <row r="37" spans="2:7" x14ac:dyDescent="0.3">
      <c r="B37">
        <v>16</v>
      </c>
      <c r="C37" s="5">
        <v>224328.36</v>
      </c>
      <c r="D37" s="5">
        <v>46000</v>
      </c>
      <c r="E37" s="5">
        <v>12829.4</v>
      </c>
      <c r="F37" s="5">
        <v>33170.6</v>
      </c>
      <c r="G37" s="2">
        <v>191157.76000000001</v>
      </c>
    </row>
    <row r="38" spans="2:7" x14ac:dyDescent="0.3">
      <c r="B38">
        <v>17</v>
      </c>
      <c r="C38" s="5">
        <v>191157.76000000001</v>
      </c>
      <c r="D38" s="5">
        <v>46000</v>
      </c>
      <c r="E38" s="5">
        <v>10783.5</v>
      </c>
      <c r="F38" s="5">
        <v>35216.5</v>
      </c>
      <c r="G38" s="2">
        <v>155941.26</v>
      </c>
    </row>
    <row r="39" spans="2:7" x14ac:dyDescent="0.3">
      <c r="B39">
        <v>18</v>
      </c>
      <c r="C39" s="5">
        <v>155941.26</v>
      </c>
      <c r="D39" s="5">
        <v>46000</v>
      </c>
      <c r="E39" s="5">
        <v>8611.43</v>
      </c>
      <c r="F39" s="5">
        <v>37388.57</v>
      </c>
      <c r="G39" s="2">
        <v>118552.69</v>
      </c>
    </row>
    <row r="40" spans="2:7" x14ac:dyDescent="0.3">
      <c r="B40">
        <v>19</v>
      </c>
      <c r="C40" s="5">
        <v>118552.69</v>
      </c>
      <c r="D40" s="5">
        <v>46000</v>
      </c>
      <c r="E40" s="5">
        <v>6305.38</v>
      </c>
      <c r="F40" s="5">
        <v>39694.620000000003</v>
      </c>
      <c r="G40" s="2">
        <v>78858.070000000007</v>
      </c>
    </row>
    <row r="41" spans="2:7" x14ac:dyDescent="0.3">
      <c r="B41">
        <v>20</v>
      </c>
      <c r="C41" s="5">
        <v>78858.070000000007</v>
      </c>
      <c r="D41" s="5">
        <v>46000</v>
      </c>
      <c r="E41" s="5">
        <v>3857.11</v>
      </c>
      <c r="F41" s="5">
        <v>42142.89</v>
      </c>
      <c r="G41" s="2">
        <v>36715.18</v>
      </c>
    </row>
    <row r="42" spans="2:7" x14ac:dyDescent="0.3">
      <c r="B42">
        <v>21</v>
      </c>
      <c r="C42" s="5">
        <v>36715.18</v>
      </c>
      <c r="D42" s="5">
        <v>37973</v>
      </c>
      <c r="E42" s="5">
        <v>1257.82</v>
      </c>
      <c r="F42" s="5">
        <v>36715.18</v>
      </c>
      <c r="G42" s="2">
        <v>0</v>
      </c>
    </row>
    <row r="43" spans="2:7" x14ac:dyDescent="0.3">
      <c r="B43" s="12"/>
      <c r="C43" s="13">
        <f>C22</f>
        <v>650000</v>
      </c>
      <c r="D43" s="13">
        <f>SUM(D22:D42)</f>
        <v>935286.33000000007</v>
      </c>
      <c r="E43" s="13">
        <f>SUM(E22:E42)</f>
        <v>285286.32999999996</v>
      </c>
      <c r="F43" s="13">
        <f>SUM(F22:F42)</f>
        <v>650000.00000000012</v>
      </c>
      <c r="G43" s="14">
        <f>G42</f>
        <v>0</v>
      </c>
    </row>
    <row r="45" spans="2:7" x14ac:dyDescent="0.3">
      <c r="C45" s="10"/>
      <c r="D45" s="18"/>
      <c r="E45" s="10"/>
      <c r="F45" s="10"/>
      <c r="G45" s="10"/>
    </row>
    <row r="46" spans="2:7" x14ac:dyDescent="0.3">
      <c r="C46" s="10"/>
      <c r="D46" s="18"/>
      <c r="E46" s="10"/>
      <c r="F46" s="10"/>
      <c r="G46" s="10"/>
    </row>
    <row r="47" spans="2:7" x14ac:dyDescent="0.3">
      <c r="C47" s="10"/>
      <c r="D47" s="10"/>
      <c r="E47" s="10"/>
      <c r="F47" s="10"/>
      <c r="G47" s="2"/>
    </row>
    <row r="48" spans="2:7" x14ac:dyDescent="0.3">
      <c r="C48" s="10"/>
      <c r="D48" s="10"/>
      <c r="E48" s="10"/>
      <c r="F48" s="10"/>
      <c r="G48" s="2"/>
    </row>
    <row r="49" spans="2:12" x14ac:dyDescent="0.3">
      <c r="C49" s="10"/>
      <c r="D49" s="10"/>
      <c r="E49" s="10"/>
      <c r="F49" s="10"/>
      <c r="G49" s="2"/>
    </row>
    <row r="51" spans="2:12" ht="16.05" customHeight="1" x14ac:dyDescent="0.3">
      <c r="B51" s="17" t="s">
        <v>70</v>
      </c>
      <c r="C51" s="26" t="s">
        <v>76</v>
      </c>
      <c r="D51" s="26"/>
      <c r="E51" s="26"/>
      <c r="F51" s="26"/>
      <c r="G51" s="26"/>
      <c r="H51" s="26" t="s">
        <v>67</v>
      </c>
      <c r="I51" s="26"/>
      <c r="J51" s="26"/>
      <c r="K51" s="26"/>
      <c r="L51" s="26"/>
    </row>
    <row r="52" spans="2:12" x14ac:dyDescent="0.3">
      <c r="B52" s="7" t="s">
        <v>42</v>
      </c>
      <c r="C52" s="8" t="s">
        <v>43</v>
      </c>
      <c r="D52" s="8" t="s">
        <v>44</v>
      </c>
      <c r="E52" s="8" t="s">
        <v>45</v>
      </c>
      <c r="F52" s="8" t="s">
        <v>46</v>
      </c>
      <c r="G52" s="7" t="s">
        <v>47</v>
      </c>
      <c r="H52" s="8" t="s">
        <v>43</v>
      </c>
      <c r="I52" s="8" t="s">
        <v>44</v>
      </c>
      <c r="J52" s="8" t="s">
        <v>45</v>
      </c>
      <c r="K52" s="8" t="s">
        <v>46</v>
      </c>
      <c r="L52" s="7" t="s">
        <v>47</v>
      </c>
    </row>
    <row r="53" spans="2:12" x14ac:dyDescent="0.3">
      <c r="B53">
        <v>1</v>
      </c>
      <c r="C53" s="5">
        <v>500000</v>
      </c>
      <c r="D53" s="5">
        <v>23508.33</v>
      </c>
      <c r="E53" s="5">
        <v>23508.33</v>
      </c>
      <c r="F53" s="5">
        <v>0</v>
      </c>
      <c r="G53" s="2">
        <v>500000</v>
      </c>
      <c r="H53" s="5">
        <v>150000</v>
      </c>
      <c r="I53" s="5">
        <v>830</v>
      </c>
      <c r="J53" s="5">
        <v>830</v>
      </c>
      <c r="K53" s="5">
        <v>0</v>
      </c>
      <c r="L53" s="2">
        <v>150000</v>
      </c>
    </row>
    <row r="54" spans="2:12" x14ac:dyDescent="0.3">
      <c r="B54">
        <v>2</v>
      </c>
      <c r="C54" s="5">
        <v>500000</v>
      </c>
      <c r="D54" s="5">
        <v>40935.040000000001</v>
      </c>
      <c r="E54" s="5">
        <v>19974.419999999998</v>
      </c>
      <c r="F54" s="5">
        <v>20960.62</v>
      </c>
      <c r="G54" s="2">
        <v>479039.38</v>
      </c>
      <c r="H54" s="5">
        <v>150000</v>
      </c>
      <c r="I54" s="5">
        <v>5064.96</v>
      </c>
      <c r="J54" s="5">
        <v>1230.43</v>
      </c>
      <c r="K54" s="5">
        <v>3834.53</v>
      </c>
      <c r="L54" s="2">
        <v>146165.47</v>
      </c>
    </row>
    <row r="55" spans="2:12" x14ac:dyDescent="0.3">
      <c r="B55">
        <v>3</v>
      </c>
      <c r="C55" s="5">
        <v>479039.38</v>
      </c>
      <c r="D55" s="5">
        <v>40935.040000000001</v>
      </c>
      <c r="E55" s="5">
        <v>19113.919999999998</v>
      </c>
      <c r="F55" s="5">
        <v>21821.119999999999</v>
      </c>
      <c r="G55" s="2">
        <v>457218.26</v>
      </c>
      <c r="H55" s="5">
        <v>146165.47</v>
      </c>
      <c r="I55" s="5">
        <v>5064.96</v>
      </c>
      <c r="J55" s="5">
        <v>1198.49</v>
      </c>
      <c r="K55" s="5">
        <v>3866.47</v>
      </c>
      <c r="L55" s="2">
        <v>142299</v>
      </c>
    </row>
    <row r="56" spans="2:12" x14ac:dyDescent="0.3">
      <c r="B56">
        <v>4</v>
      </c>
      <c r="C56" s="5">
        <v>457218.26</v>
      </c>
      <c r="D56" s="5">
        <v>40935.040000000001</v>
      </c>
      <c r="E56" s="5">
        <v>18218.11</v>
      </c>
      <c r="F56" s="5">
        <v>22716.93</v>
      </c>
      <c r="G56" s="2">
        <v>434501.33</v>
      </c>
      <c r="H56" s="5">
        <v>142299</v>
      </c>
      <c r="I56" s="5">
        <v>5064.96</v>
      </c>
      <c r="J56" s="5">
        <v>1166.27</v>
      </c>
      <c r="K56" s="5">
        <v>3898.69</v>
      </c>
      <c r="L56" s="2">
        <v>138400.31</v>
      </c>
    </row>
    <row r="57" spans="2:12" x14ac:dyDescent="0.3">
      <c r="B57">
        <v>5</v>
      </c>
      <c r="C57" s="5">
        <v>434501.33</v>
      </c>
      <c r="D57" s="5">
        <v>40935.040000000001</v>
      </c>
      <c r="E57" s="5">
        <v>17285.509999999998</v>
      </c>
      <c r="F57" s="5">
        <v>23649.53</v>
      </c>
      <c r="G57" s="2">
        <v>410851.8</v>
      </c>
      <c r="H57" s="5">
        <v>138400.31</v>
      </c>
      <c r="I57" s="5">
        <v>5064.96</v>
      </c>
      <c r="J57" s="5">
        <v>1133.79</v>
      </c>
      <c r="K57" s="5">
        <v>3931.17</v>
      </c>
      <c r="L57" s="2">
        <v>134469.14000000001</v>
      </c>
    </row>
    <row r="58" spans="2:12" x14ac:dyDescent="0.3">
      <c r="B58">
        <v>6</v>
      </c>
      <c r="C58" s="5">
        <v>410851.8</v>
      </c>
      <c r="D58" s="5">
        <v>40935.040000000001</v>
      </c>
      <c r="E58" s="5">
        <v>16314.64</v>
      </c>
      <c r="F58" s="5">
        <v>24620.400000000001</v>
      </c>
      <c r="G58" s="2">
        <v>386231.4</v>
      </c>
      <c r="H58" s="5">
        <v>134469.14000000001</v>
      </c>
      <c r="I58" s="5">
        <v>5064.96</v>
      </c>
      <c r="J58" s="5">
        <v>1101.04</v>
      </c>
      <c r="K58" s="5">
        <v>3963.92</v>
      </c>
      <c r="L58" s="2">
        <v>130505.22</v>
      </c>
    </row>
    <row r="59" spans="2:12" x14ac:dyDescent="0.3">
      <c r="B59">
        <v>7</v>
      </c>
      <c r="C59" s="5">
        <v>386231.4</v>
      </c>
      <c r="D59" s="5">
        <v>40935.040000000001</v>
      </c>
      <c r="E59" s="5">
        <v>15303.9</v>
      </c>
      <c r="F59" s="5">
        <v>25631.14</v>
      </c>
      <c r="G59" s="2">
        <v>360600.25</v>
      </c>
      <c r="H59" s="5">
        <v>130505.22</v>
      </c>
      <c r="I59" s="5">
        <v>5064.96</v>
      </c>
      <c r="J59" s="5">
        <v>1068.01</v>
      </c>
      <c r="K59" s="5">
        <v>3996.95</v>
      </c>
      <c r="L59" s="2">
        <v>126508.27</v>
      </c>
    </row>
    <row r="60" spans="2:12" x14ac:dyDescent="0.3">
      <c r="B60">
        <v>8</v>
      </c>
      <c r="C60" s="5">
        <v>360600.25</v>
      </c>
      <c r="D60" s="5">
        <v>40935.040000000001</v>
      </c>
      <c r="E60" s="5">
        <v>14251.67</v>
      </c>
      <c r="F60" s="5">
        <v>26683.37</v>
      </c>
      <c r="G60" s="2">
        <v>333916.88</v>
      </c>
      <c r="H60" s="5">
        <v>126508.27</v>
      </c>
      <c r="I60" s="5">
        <v>5064.96</v>
      </c>
      <c r="J60" s="5">
        <v>1034.71</v>
      </c>
      <c r="K60" s="5">
        <v>4030.25</v>
      </c>
      <c r="L60" s="2">
        <v>122478.02</v>
      </c>
    </row>
    <row r="61" spans="2:12" x14ac:dyDescent="0.3">
      <c r="B61">
        <v>9</v>
      </c>
      <c r="C61" s="5">
        <v>333916.88</v>
      </c>
      <c r="D61" s="5">
        <v>40935.040000000001</v>
      </c>
      <c r="E61" s="5">
        <v>13156.24</v>
      </c>
      <c r="F61" s="5">
        <v>27778.799999999999</v>
      </c>
      <c r="G61" s="2">
        <v>306138.09000000003</v>
      </c>
      <c r="H61" s="5">
        <v>122478.02</v>
      </c>
      <c r="I61" s="5">
        <v>5064.96</v>
      </c>
      <c r="J61" s="5">
        <v>1001.13</v>
      </c>
      <c r="K61" s="5">
        <v>4063.83</v>
      </c>
      <c r="L61" s="2">
        <v>118414.19</v>
      </c>
    </row>
    <row r="62" spans="2:12" x14ac:dyDescent="0.3">
      <c r="B62" s="3">
        <v>10</v>
      </c>
      <c r="C62" s="6">
        <v>306138.09000000003</v>
      </c>
      <c r="D62" s="6">
        <v>40935.040000000001</v>
      </c>
      <c r="E62" s="6">
        <v>12015.85</v>
      </c>
      <c r="F62" s="6">
        <v>28919.19</v>
      </c>
      <c r="G62" s="4">
        <v>277218.90000000002</v>
      </c>
      <c r="H62" s="6">
        <v>118414.19</v>
      </c>
      <c r="I62" s="6">
        <v>5064.96</v>
      </c>
      <c r="J62" s="6">
        <v>967.27</v>
      </c>
      <c r="K62" s="6">
        <v>4097.6899999999996</v>
      </c>
      <c r="L62" s="4">
        <v>114316.51</v>
      </c>
    </row>
    <row r="63" spans="2:12" x14ac:dyDescent="0.3">
      <c r="B63">
        <v>11</v>
      </c>
      <c r="C63" s="5">
        <v>277218.90000000002</v>
      </c>
      <c r="D63" s="5">
        <v>29550</v>
      </c>
      <c r="E63" s="5">
        <v>10828.63</v>
      </c>
      <c r="F63" s="5">
        <v>18721.37</v>
      </c>
      <c r="G63" s="13">
        <v>258497.53</v>
      </c>
      <c r="H63" s="19">
        <v>114316.51</v>
      </c>
      <c r="I63" s="5">
        <v>16450</v>
      </c>
      <c r="J63" s="5">
        <v>6795.06</v>
      </c>
      <c r="K63" s="5">
        <v>9654.94</v>
      </c>
      <c r="L63" s="2">
        <v>104661.57</v>
      </c>
    </row>
    <row r="64" spans="2:12" x14ac:dyDescent="0.3">
      <c r="B64">
        <v>12</v>
      </c>
      <c r="C64" s="5">
        <v>258497.53</v>
      </c>
      <c r="D64" s="5">
        <v>29550</v>
      </c>
      <c r="E64" s="5">
        <v>10060.07</v>
      </c>
      <c r="F64" s="5">
        <v>19489.93</v>
      </c>
      <c r="G64" s="5">
        <v>239007.6</v>
      </c>
      <c r="H64" s="5">
        <v>104661.57</v>
      </c>
      <c r="I64" s="5">
        <v>16450</v>
      </c>
      <c r="J64" s="5">
        <v>6199.56</v>
      </c>
      <c r="K64" s="5">
        <v>10250.44</v>
      </c>
      <c r="L64" s="2">
        <v>94411.13</v>
      </c>
    </row>
    <row r="65" spans="2:17" x14ac:dyDescent="0.3">
      <c r="B65">
        <v>13</v>
      </c>
      <c r="C65" s="5">
        <v>239007.6</v>
      </c>
      <c r="D65" s="5">
        <v>29550</v>
      </c>
      <c r="E65" s="5">
        <v>9259.9500000000007</v>
      </c>
      <c r="F65" s="5">
        <v>20290.05</v>
      </c>
      <c r="G65" s="5">
        <v>218717.55</v>
      </c>
      <c r="H65" s="5">
        <v>94411.13</v>
      </c>
      <c r="I65" s="5">
        <v>16450</v>
      </c>
      <c r="J65" s="5">
        <v>5567.34</v>
      </c>
      <c r="K65" s="5">
        <v>10882.66</v>
      </c>
      <c r="L65" s="2">
        <v>83528.460000000006</v>
      </c>
    </row>
    <row r="66" spans="2:17" x14ac:dyDescent="0.3">
      <c r="B66">
        <v>14</v>
      </c>
      <c r="C66" s="5">
        <v>218717.55</v>
      </c>
      <c r="D66" s="5">
        <v>29550</v>
      </c>
      <c r="E66" s="5">
        <v>8426.99</v>
      </c>
      <c r="F66" s="5">
        <v>21123.01</v>
      </c>
      <c r="G66" s="5">
        <v>197594.55</v>
      </c>
      <c r="H66" s="5">
        <v>83528.460000000006</v>
      </c>
      <c r="I66" s="5">
        <v>16450</v>
      </c>
      <c r="J66" s="5">
        <v>4896.12</v>
      </c>
      <c r="K66" s="5">
        <v>11553.88</v>
      </c>
      <c r="L66" s="2">
        <v>71974.58</v>
      </c>
    </row>
    <row r="67" spans="2:17" x14ac:dyDescent="0.3">
      <c r="B67">
        <v>15</v>
      </c>
      <c r="C67" s="5">
        <v>197594.55</v>
      </c>
      <c r="D67" s="5">
        <v>29550</v>
      </c>
      <c r="E67" s="5">
        <v>7559.83</v>
      </c>
      <c r="F67" s="5">
        <v>21990.17</v>
      </c>
      <c r="G67" s="5">
        <v>175604.38</v>
      </c>
      <c r="H67" s="5">
        <v>71974.58</v>
      </c>
      <c r="I67" s="5">
        <v>16450</v>
      </c>
      <c r="J67" s="5">
        <v>4183.5</v>
      </c>
      <c r="K67" s="5">
        <v>12266.5</v>
      </c>
      <c r="L67" s="10">
        <v>59708.08</v>
      </c>
    </row>
    <row r="68" spans="2:17" x14ac:dyDescent="0.3">
      <c r="B68">
        <v>16</v>
      </c>
      <c r="C68" s="5">
        <v>175604.38</v>
      </c>
      <c r="D68" s="5">
        <v>29550</v>
      </c>
      <c r="E68" s="5">
        <v>6657.08</v>
      </c>
      <c r="F68" s="5">
        <v>22892.92</v>
      </c>
      <c r="G68" s="5">
        <v>152711.46</v>
      </c>
      <c r="H68" s="5">
        <v>59708.08</v>
      </c>
      <c r="I68" s="5">
        <v>16450</v>
      </c>
      <c r="J68" s="5">
        <v>3426.93</v>
      </c>
      <c r="K68" s="5">
        <v>13023.07</v>
      </c>
      <c r="L68" s="10">
        <v>46685</v>
      </c>
    </row>
    <row r="69" spans="2:17" x14ac:dyDescent="0.3">
      <c r="B69">
        <v>17</v>
      </c>
      <c r="C69" s="5">
        <v>152711.46</v>
      </c>
      <c r="D69" s="5">
        <v>29550</v>
      </c>
      <c r="E69" s="5">
        <v>5717.26</v>
      </c>
      <c r="F69" s="5">
        <v>23832.74</v>
      </c>
      <c r="G69" s="5">
        <v>128878.72</v>
      </c>
      <c r="H69" s="5">
        <v>46685</v>
      </c>
      <c r="I69" s="5">
        <v>16450</v>
      </c>
      <c r="J69" s="5">
        <v>2623.69</v>
      </c>
      <c r="K69" s="5">
        <v>13826.31</v>
      </c>
      <c r="L69" s="10">
        <v>32858.699999999997</v>
      </c>
    </row>
    <row r="70" spans="2:17" x14ac:dyDescent="0.3">
      <c r="B70">
        <v>18</v>
      </c>
      <c r="C70" s="5">
        <v>128878.72</v>
      </c>
      <c r="D70" s="5">
        <v>29550</v>
      </c>
      <c r="E70" s="5">
        <v>4738.8599999999997</v>
      </c>
      <c r="F70" s="5">
        <v>24811.14</v>
      </c>
      <c r="G70" s="5">
        <v>104067.57</v>
      </c>
      <c r="H70" s="5">
        <v>32858.699999999997</v>
      </c>
      <c r="I70" s="5">
        <v>16450</v>
      </c>
      <c r="J70" s="5">
        <v>1770.92</v>
      </c>
      <c r="K70" s="5">
        <v>14679.08</v>
      </c>
      <c r="L70" s="10">
        <v>18179.61</v>
      </c>
    </row>
    <row r="71" spans="2:17" x14ac:dyDescent="0.3">
      <c r="B71">
        <v>19</v>
      </c>
      <c r="C71" s="5">
        <v>104067.57</v>
      </c>
      <c r="D71" s="5">
        <v>29550</v>
      </c>
      <c r="E71" s="5">
        <v>3720.29</v>
      </c>
      <c r="F71" s="5">
        <v>25829.71</v>
      </c>
      <c r="G71" s="5">
        <v>78237.87</v>
      </c>
      <c r="H71" s="5">
        <v>18179.61</v>
      </c>
      <c r="I71" s="5">
        <v>16450</v>
      </c>
      <c r="J71" s="5">
        <v>865.54</v>
      </c>
      <c r="K71" s="5">
        <v>15584.46</v>
      </c>
      <c r="L71" s="2">
        <v>2595.15</v>
      </c>
    </row>
    <row r="72" spans="2:17" x14ac:dyDescent="0.3">
      <c r="B72">
        <v>20</v>
      </c>
      <c r="C72" s="5">
        <v>78237.87</v>
      </c>
      <c r="D72" s="5">
        <v>43375.49</v>
      </c>
      <c r="E72" s="5">
        <v>2659.91</v>
      </c>
      <c r="F72" s="5">
        <v>40715.58</v>
      </c>
      <c r="G72" s="5">
        <v>37522.29</v>
      </c>
      <c r="H72" s="5">
        <v>2595.15</v>
      </c>
      <c r="I72" s="5">
        <v>2624.51</v>
      </c>
      <c r="J72" s="5">
        <v>29.35</v>
      </c>
      <c r="K72" s="5">
        <v>2595.15</v>
      </c>
      <c r="L72" s="2">
        <v>0</v>
      </c>
    </row>
    <row r="73" spans="2:17" x14ac:dyDescent="0.3">
      <c r="B73">
        <v>21</v>
      </c>
      <c r="C73" s="5">
        <v>37522.29</v>
      </c>
      <c r="D73" s="5">
        <v>38510.71</v>
      </c>
      <c r="E73" s="5">
        <v>988.42</v>
      </c>
      <c r="F73" s="5">
        <v>37522.29</v>
      </c>
      <c r="G73" s="5">
        <v>0</v>
      </c>
      <c r="H73" s="13">
        <f>H53</f>
        <v>150000</v>
      </c>
      <c r="I73" s="13">
        <f>SUM(I53:I72)</f>
        <v>197089.15000000002</v>
      </c>
      <c r="J73" s="13">
        <f>SUM(J53:J72)</f>
        <v>47089.15</v>
      </c>
      <c r="K73" s="13">
        <f>SUM(K53:K72)</f>
        <v>149999.99</v>
      </c>
      <c r="L73" s="22">
        <f>L72</f>
        <v>0</v>
      </c>
    </row>
    <row r="74" spans="2:17" x14ac:dyDescent="0.3">
      <c r="B74" s="12"/>
      <c r="C74" s="13">
        <f>C53</f>
        <v>500000</v>
      </c>
      <c r="D74" s="13">
        <f>SUM(D53:D73)</f>
        <v>739759.8899999999</v>
      </c>
      <c r="E74" s="13">
        <f>SUM(E53:E73)</f>
        <v>239759.88</v>
      </c>
      <c r="F74" s="13">
        <f>SUM(F53:F73)</f>
        <v>500000.00999999995</v>
      </c>
      <c r="G74" s="13">
        <f>G73</f>
        <v>0</v>
      </c>
      <c r="H74" s="10"/>
      <c r="I74" s="10"/>
      <c r="J74" s="10"/>
      <c r="K74" s="10"/>
      <c r="L74" s="2"/>
    </row>
    <row r="75" spans="2:17" x14ac:dyDescent="0.3">
      <c r="B75" s="1"/>
      <c r="C75" s="27" t="s">
        <v>1</v>
      </c>
      <c r="D75" s="27"/>
      <c r="E75" s="27"/>
      <c r="F75" s="27"/>
      <c r="G75" s="27"/>
      <c r="H75" s="10"/>
      <c r="I75" s="10"/>
      <c r="J75" s="10"/>
      <c r="K75" s="10"/>
      <c r="L75" s="2"/>
      <c r="M75" s="10"/>
      <c r="N75" s="10"/>
      <c r="O75" s="10"/>
      <c r="P75" s="10"/>
      <c r="Q75" s="2"/>
    </row>
    <row r="76" spans="2:17" x14ac:dyDescent="0.3">
      <c r="B76" s="20" t="s">
        <v>42</v>
      </c>
      <c r="C76" s="21" t="s">
        <v>43</v>
      </c>
      <c r="D76" s="21" t="s">
        <v>44</v>
      </c>
      <c r="E76" s="21" t="s">
        <v>45</v>
      </c>
      <c r="F76" s="21" t="s">
        <v>46</v>
      </c>
      <c r="G76" s="20" t="s">
        <v>47</v>
      </c>
      <c r="H76" s="10"/>
      <c r="I76" s="10"/>
      <c r="J76" s="10"/>
      <c r="K76" s="10"/>
      <c r="L76" s="2"/>
      <c r="M76" s="10"/>
      <c r="N76" s="10"/>
      <c r="O76" s="10"/>
      <c r="P76" s="10"/>
      <c r="Q76" s="2"/>
    </row>
    <row r="77" spans="2:17" x14ac:dyDescent="0.3">
      <c r="B77">
        <v>1</v>
      </c>
      <c r="C77" s="5">
        <f t="shared" ref="C77:C96" si="5">C53+H53</f>
        <v>650000</v>
      </c>
      <c r="D77" s="5">
        <f t="shared" ref="D77:D96" si="6">D53+I53</f>
        <v>24338.33</v>
      </c>
      <c r="E77" s="5">
        <f t="shared" ref="E77:E96" si="7">E53+J53</f>
        <v>24338.33</v>
      </c>
      <c r="F77" s="5">
        <f t="shared" ref="F77:F96" si="8">F53+K53</f>
        <v>0</v>
      </c>
      <c r="G77" s="2">
        <f t="shared" ref="G77:G96" si="9">G53+L53</f>
        <v>650000</v>
      </c>
      <c r="H77" s="10"/>
      <c r="I77" s="10"/>
      <c r="J77" s="10"/>
      <c r="K77" s="10"/>
      <c r="L77" s="2"/>
      <c r="M77" s="10"/>
      <c r="N77" s="10"/>
      <c r="O77" s="10"/>
      <c r="P77" s="10"/>
      <c r="Q77" s="2"/>
    </row>
    <row r="78" spans="2:17" x14ac:dyDescent="0.3">
      <c r="B78">
        <v>2</v>
      </c>
      <c r="C78" s="5">
        <f t="shared" si="5"/>
        <v>650000</v>
      </c>
      <c r="D78" s="5">
        <f t="shared" si="6"/>
        <v>46000</v>
      </c>
      <c r="E78" s="5">
        <f t="shared" si="7"/>
        <v>21204.85</v>
      </c>
      <c r="F78" s="5">
        <f t="shared" si="8"/>
        <v>24795.149999999998</v>
      </c>
      <c r="G78" s="2">
        <f t="shared" si="9"/>
        <v>625204.85</v>
      </c>
      <c r="H78" s="10"/>
      <c r="I78" s="10"/>
      <c r="J78" s="10"/>
      <c r="K78" s="10"/>
      <c r="L78" s="2"/>
      <c r="M78" s="10"/>
      <c r="N78" s="10"/>
      <c r="O78" s="10"/>
      <c r="P78" s="10"/>
      <c r="Q78" s="2"/>
    </row>
    <row r="79" spans="2:17" x14ac:dyDescent="0.3">
      <c r="B79">
        <v>3</v>
      </c>
      <c r="C79" s="5">
        <f t="shared" si="5"/>
        <v>625204.85</v>
      </c>
      <c r="D79" s="5">
        <f t="shared" si="6"/>
        <v>46000</v>
      </c>
      <c r="E79" s="5">
        <f t="shared" si="7"/>
        <v>20312.41</v>
      </c>
      <c r="F79" s="5">
        <f t="shared" si="8"/>
        <v>25687.59</v>
      </c>
      <c r="G79" s="2">
        <f t="shared" si="9"/>
        <v>599517.26</v>
      </c>
      <c r="H79" s="10"/>
      <c r="I79" s="10"/>
      <c r="J79" s="10"/>
      <c r="K79" s="10"/>
      <c r="L79" s="2"/>
      <c r="M79" s="10"/>
      <c r="N79" s="10"/>
      <c r="O79" s="10"/>
      <c r="P79" s="10"/>
      <c r="Q79" s="2"/>
    </row>
    <row r="80" spans="2:17" x14ac:dyDescent="0.3">
      <c r="B80">
        <v>4</v>
      </c>
      <c r="C80" s="5">
        <f t="shared" si="5"/>
        <v>599517.26</v>
      </c>
      <c r="D80" s="5">
        <f t="shared" si="6"/>
        <v>46000</v>
      </c>
      <c r="E80" s="5">
        <f t="shared" si="7"/>
        <v>19384.38</v>
      </c>
      <c r="F80" s="5">
        <f t="shared" si="8"/>
        <v>26615.62</v>
      </c>
      <c r="G80" s="2">
        <f t="shared" si="9"/>
        <v>572901.64</v>
      </c>
      <c r="H80" s="10"/>
      <c r="I80" s="10"/>
      <c r="J80" s="10"/>
      <c r="K80" s="10"/>
      <c r="L80" s="2"/>
      <c r="M80" s="10"/>
      <c r="N80" s="10"/>
      <c r="O80" s="10"/>
      <c r="P80" s="10"/>
      <c r="Q80" s="2"/>
    </row>
    <row r="81" spans="2:17" x14ac:dyDescent="0.3">
      <c r="B81">
        <v>5</v>
      </c>
      <c r="C81" s="5">
        <f t="shared" si="5"/>
        <v>572901.64</v>
      </c>
      <c r="D81" s="5">
        <f t="shared" si="6"/>
        <v>46000</v>
      </c>
      <c r="E81" s="5">
        <f t="shared" si="7"/>
        <v>18419.3</v>
      </c>
      <c r="F81" s="5">
        <f t="shared" si="8"/>
        <v>27580.699999999997</v>
      </c>
      <c r="G81" s="2">
        <f t="shared" si="9"/>
        <v>545320.93999999994</v>
      </c>
      <c r="H81" s="10"/>
      <c r="I81" s="10"/>
      <c r="J81" s="10"/>
      <c r="K81" s="10"/>
      <c r="L81" s="2"/>
      <c r="M81" s="10"/>
      <c r="N81" s="10"/>
      <c r="O81" s="10"/>
      <c r="P81" s="10"/>
      <c r="Q81" s="2"/>
    </row>
    <row r="82" spans="2:17" x14ac:dyDescent="0.3">
      <c r="B82">
        <v>6</v>
      </c>
      <c r="C82" s="5">
        <f t="shared" si="5"/>
        <v>545320.93999999994</v>
      </c>
      <c r="D82" s="5">
        <f t="shared" si="6"/>
        <v>46000</v>
      </c>
      <c r="E82" s="5">
        <f t="shared" si="7"/>
        <v>17415.68</v>
      </c>
      <c r="F82" s="5">
        <f t="shared" si="8"/>
        <v>28584.32</v>
      </c>
      <c r="G82" s="2">
        <f t="shared" si="9"/>
        <v>516736.62</v>
      </c>
      <c r="H82" s="10"/>
      <c r="I82" s="10"/>
      <c r="J82" s="10"/>
      <c r="K82" s="10"/>
      <c r="L82" s="2"/>
      <c r="M82" s="10"/>
      <c r="N82" s="10"/>
      <c r="O82" s="10"/>
      <c r="P82" s="10"/>
      <c r="Q82" s="2"/>
    </row>
    <row r="83" spans="2:17" x14ac:dyDescent="0.3">
      <c r="B83">
        <v>7</v>
      </c>
      <c r="C83" s="5">
        <f t="shared" si="5"/>
        <v>516736.62</v>
      </c>
      <c r="D83" s="5">
        <f t="shared" si="6"/>
        <v>46000</v>
      </c>
      <c r="E83" s="5">
        <f t="shared" si="7"/>
        <v>16371.91</v>
      </c>
      <c r="F83" s="5">
        <f t="shared" si="8"/>
        <v>29628.09</v>
      </c>
      <c r="G83" s="2">
        <f t="shared" si="9"/>
        <v>487108.52</v>
      </c>
      <c r="H83" s="10"/>
      <c r="I83" s="10"/>
      <c r="J83" s="10"/>
      <c r="K83" s="10"/>
      <c r="L83" s="2"/>
      <c r="M83" s="10"/>
      <c r="N83" s="10"/>
      <c r="O83" s="10"/>
      <c r="P83" s="10"/>
      <c r="Q83" s="2"/>
    </row>
    <row r="84" spans="2:17" x14ac:dyDescent="0.3">
      <c r="B84">
        <v>8</v>
      </c>
      <c r="C84" s="5">
        <f t="shared" si="5"/>
        <v>487108.52</v>
      </c>
      <c r="D84" s="5">
        <f t="shared" si="6"/>
        <v>46000</v>
      </c>
      <c r="E84" s="5">
        <f t="shared" si="7"/>
        <v>15286.380000000001</v>
      </c>
      <c r="F84" s="5">
        <f t="shared" si="8"/>
        <v>30713.62</v>
      </c>
      <c r="G84" s="2">
        <f t="shared" si="9"/>
        <v>456394.9</v>
      </c>
      <c r="H84" s="10"/>
      <c r="I84" s="10"/>
      <c r="J84" s="10"/>
      <c r="K84" s="10"/>
      <c r="L84" s="2"/>
      <c r="M84" s="10"/>
      <c r="N84" s="10"/>
      <c r="O84" s="10"/>
      <c r="P84" s="10"/>
      <c r="Q84" s="2"/>
    </row>
    <row r="85" spans="2:17" x14ac:dyDescent="0.3">
      <c r="B85">
        <v>9</v>
      </c>
      <c r="C85" s="5">
        <f t="shared" si="5"/>
        <v>456394.9</v>
      </c>
      <c r="D85" s="5">
        <f t="shared" si="6"/>
        <v>46000</v>
      </c>
      <c r="E85" s="5">
        <f t="shared" si="7"/>
        <v>14157.369999999999</v>
      </c>
      <c r="F85" s="5">
        <f t="shared" si="8"/>
        <v>31842.629999999997</v>
      </c>
      <c r="G85" s="2">
        <f t="shared" si="9"/>
        <v>424552.28</v>
      </c>
      <c r="H85" s="10"/>
      <c r="I85" s="10"/>
      <c r="J85" s="10"/>
      <c r="K85" s="10"/>
      <c r="L85" s="2"/>
      <c r="M85" s="10"/>
      <c r="N85" s="10"/>
      <c r="O85" s="10"/>
      <c r="P85" s="10"/>
      <c r="Q85" s="2"/>
    </row>
    <row r="86" spans="2:17" x14ac:dyDescent="0.3">
      <c r="B86" s="3">
        <v>10</v>
      </c>
      <c r="C86" s="6">
        <f t="shared" si="5"/>
        <v>424552.28</v>
      </c>
      <c r="D86" s="6">
        <f t="shared" si="6"/>
        <v>46000</v>
      </c>
      <c r="E86" s="6">
        <f t="shared" si="7"/>
        <v>12983.12</v>
      </c>
      <c r="F86" s="6">
        <f t="shared" si="8"/>
        <v>33016.879999999997</v>
      </c>
      <c r="G86" s="4">
        <f t="shared" si="9"/>
        <v>391535.41000000003</v>
      </c>
      <c r="H86" s="10"/>
      <c r="I86" s="10"/>
      <c r="J86" s="10"/>
      <c r="K86" s="10"/>
      <c r="L86" s="2"/>
      <c r="M86" s="10"/>
      <c r="N86" s="10"/>
      <c r="O86" s="10"/>
      <c r="P86" s="10"/>
      <c r="Q86" s="2"/>
    </row>
    <row r="87" spans="2:17" x14ac:dyDescent="0.3">
      <c r="B87">
        <v>11</v>
      </c>
      <c r="C87" s="5">
        <f t="shared" si="5"/>
        <v>391535.41000000003</v>
      </c>
      <c r="D87" s="5">
        <f t="shared" si="6"/>
        <v>46000</v>
      </c>
      <c r="E87" s="5">
        <f t="shared" si="7"/>
        <v>17623.689999999999</v>
      </c>
      <c r="F87" s="5">
        <f t="shared" si="8"/>
        <v>28376.309999999998</v>
      </c>
      <c r="G87" s="2">
        <f t="shared" si="9"/>
        <v>363159.1</v>
      </c>
      <c r="H87" s="10"/>
      <c r="I87" s="10"/>
      <c r="J87" s="10"/>
      <c r="K87" s="10"/>
      <c r="L87" s="2"/>
      <c r="M87" s="10"/>
      <c r="N87" s="10"/>
      <c r="O87" s="10"/>
      <c r="P87" s="10"/>
      <c r="Q87" s="2"/>
    </row>
    <row r="88" spans="2:17" x14ac:dyDescent="0.3">
      <c r="B88">
        <v>12</v>
      </c>
      <c r="C88" s="5">
        <f t="shared" si="5"/>
        <v>363159.1</v>
      </c>
      <c r="D88" s="5">
        <f t="shared" si="6"/>
        <v>46000</v>
      </c>
      <c r="E88" s="5">
        <f t="shared" si="7"/>
        <v>16259.630000000001</v>
      </c>
      <c r="F88" s="5">
        <f t="shared" si="8"/>
        <v>29740.370000000003</v>
      </c>
      <c r="G88" s="2">
        <f t="shared" si="9"/>
        <v>333418.73</v>
      </c>
      <c r="H88" s="10"/>
      <c r="I88" s="10"/>
      <c r="J88" s="10"/>
      <c r="K88" s="10"/>
      <c r="L88" s="2"/>
      <c r="M88" s="10"/>
      <c r="N88" s="10"/>
      <c r="O88" s="10"/>
      <c r="P88" s="10"/>
      <c r="Q88" s="2"/>
    </row>
    <row r="89" spans="2:17" x14ac:dyDescent="0.3">
      <c r="B89">
        <v>13</v>
      </c>
      <c r="C89" s="5">
        <f t="shared" si="5"/>
        <v>333418.73</v>
      </c>
      <c r="D89" s="5">
        <f t="shared" si="6"/>
        <v>46000</v>
      </c>
      <c r="E89" s="5">
        <f t="shared" si="7"/>
        <v>14827.29</v>
      </c>
      <c r="F89" s="5">
        <f t="shared" si="8"/>
        <v>31172.71</v>
      </c>
      <c r="G89" s="2">
        <f t="shared" si="9"/>
        <v>302246.01</v>
      </c>
      <c r="H89" s="10"/>
      <c r="I89" s="10"/>
      <c r="J89" s="10"/>
      <c r="K89" s="10"/>
      <c r="L89" s="2"/>
      <c r="M89" s="10"/>
      <c r="N89" s="10"/>
      <c r="O89" s="10"/>
      <c r="P89" s="10"/>
      <c r="Q89" s="2"/>
    </row>
    <row r="90" spans="2:17" x14ac:dyDescent="0.3">
      <c r="B90">
        <v>14</v>
      </c>
      <c r="C90" s="5">
        <f t="shared" si="5"/>
        <v>302246.01</v>
      </c>
      <c r="D90" s="5">
        <f t="shared" si="6"/>
        <v>46000</v>
      </c>
      <c r="E90" s="5">
        <f t="shared" si="7"/>
        <v>13323.11</v>
      </c>
      <c r="F90" s="5">
        <f t="shared" si="8"/>
        <v>32676.89</v>
      </c>
      <c r="G90" s="2">
        <f t="shared" si="9"/>
        <v>269569.13</v>
      </c>
      <c r="H90" s="10"/>
      <c r="I90" s="10"/>
      <c r="J90" s="10"/>
      <c r="K90" s="10"/>
      <c r="L90" s="2"/>
      <c r="M90" s="10"/>
      <c r="N90" s="10"/>
      <c r="O90" s="10"/>
      <c r="P90" s="10"/>
      <c r="Q90" s="2"/>
    </row>
    <row r="91" spans="2:17" x14ac:dyDescent="0.3">
      <c r="B91">
        <v>15</v>
      </c>
      <c r="C91" s="5">
        <f t="shared" si="5"/>
        <v>269569.13</v>
      </c>
      <c r="D91" s="5">
        <f t="shared" si="6"/>
        <v>46000</v>
      </c>
      <c r="E91" s="5">
        <f t="shared" si="7"/>
        <v>11743.33</v>
      </c>
      <c r="F91" s="5">
        <f t="shared" si="8"/>
        <v>34256.67</v>
      </c>
      <c r="G91" s="2">
        <f t="shared" si="9"/>
        <v>235312.46000000002</v>
      </c>
      <c r="H91" s="10"/>
      <c r="I91" s="10"/>
      <c r="J91" s="10"/>
      <c r="K91" s="10"/>
      <c r="L91" s="2"/>
      <c r="M91" s="10"/>
      <c r="N91" s="10"/>
      <c r="O91" s="10"/>
      <c r="P91" s="10"/>
      <c r="Q91" s="2"/>
    </row>
    <row r="92" spans="2:17" x14ac:dyDescent="0.3">
      <c r="B92">
        <v>16</v>
      </c>
      <c r="C92" s="5">
        <f t="shared" si="5"/>
        <v>235312.46000000002</v>
      </c>
      <c r="D92" s="5">
        <f t="shared" si="6"/>
        <v>46000</v>
      </c>
      <c r="E92" s="5">
        <f t="shared" si="7"/>
        <v>10084.01</v>
      </c>
      <c r="F92" s="5">
        <f t="shared" si="8"/>
        <v>35915.99</v>
      </c>
      <c r="G92" s="2">
        <f t="shared" si="9"/>
        <v>199396.46</v>
      </c>
      <c r="H92" s="10"/>
      <c r="I92" s="10"/>
      <c r="J92" s="10"/>
      <c r="K92" s="10"/>
      <c r="L92" s="2"/>
      <c r="M92" s="10"/>
      <c r="N92" s="10"/>
      <c r="O92" s="10"/>
      <c r="P92" s="10"/>
      <c r="Q92" s="2"/>
    </row>
    <row r="93" spans="2:17" x14ac:dyDescent="0.3">
      <c r="B93">
        <v>17</v>
      </c>
      <c r="C93" s="5">
        <f t="shared" si="5"/>
        <v>199396.46</v>
      </c>
      <c r="D93" s="5">
        <f t="shared" si="6"/>
        <v>46000</v>
      </c>
      <c r="E93" s="5">
        <f t="shared" si="7"/>
        <v>8340.9500000000007</v>
      </c>
      <c r="F93" s="5">
        <f t="shared" si="8"/>
        <v>37659.050000000003</v>
      </c>
      <c r="G93" s="2">
        <f t="shared" si="9"/>
        <v>161737.41999999998</v>
      </c>
      <c r="H93" s="10"/>
      <c r="I93" s="10"/>
      <c r="J93" s="10"/>
      <c r="K93" s="10"/>
      <c r="L93" s="2"/>
      <c r="M93" s="10"/>
      <c r="N93" s="10"/>
      <c r="O93" s="10"/>
      <c r="P93" s="10"/>
      <c r="Q93" s="2"/>
    </row>
    <row r="94" spans="2:17" x14ac:dyDescent="0.3">
      <c r="B94">
        <v>18</v>
      </c>
      <c r="C94" s="5">
        <f t="shared" si="5"/>
        <v>161737.41999999998</v>
      </c>
      <c r="D94" s="5">
        <f t="shared" si="6"/>
        <v>46000</v>
      </c>
      <c r="E94" s="5">
        <f t="shared" si="7"/>
        <v>6509.78</v>
      </c>
      <c r="F94" s="5">
        <f t="shared" si="8"/>
        <v>39490.22</v>
      </c>
      <c r="G94" s="2">
        <f t="shared" si="9"/>
        <v>122247.18000000001</v>
      </c>
      <c r="H94" s="10"/>
      <c r="I94" s="10"/>
      <c r="J94" s="10"/>
      <c r="K94" s="10"/>
      <c r="L94" s="2"/>
      <c r="M94" s="10"/>
      <c r="N94" s="10"/>
      <c r="O94" s="10"/>
      <c r="P94" s="10"/>
      <c r="Q94" s="2"/>
    </row>
    <row r="95" spans="2:17" x14ac:dyDescent="0.3">
      <c r="B95">
        <v>19</v>
      </c>
      <c r="C95" s="5">
        <f t="shared" si="5"/>
        <v>122247.18000000001</v>
      </c>
      <c r="D95" s="5">
        <f t="shared" si="6"/>
        <v>46000</v>
      </c>
      <c r="E95" s="5">
        <f t="shared" si="7"/>
        <v>4585.83</v>
      </c>
      <c r="F95" s="5">
        <f t="shared" si="8"/>
        <v>41414.17</v>
      </c>
      <c r="G95" s="2">
        <f t="shared" si="9"/>
        <v>80833.01999999999</v>
      </c>
      <c r="H95" s="10"/>
      <c r="I95" s="10"/>
      <c r="J95" s="10"/>
      <c r="K95" s="10"/>
      <c r="L95" s="2"/>
      <c r="M95" s="10"/>
      <c r="N95" s="10"/>
      <c r="O95" s="10"/>
      <c r="P95" s="10"/>
      <c r="Q95" s="2"/>
    </row>
    <row r="96" spans="2:17" x14ac:dyDescent="0.3">
      <c r="B96">
        <v>20</v>
      </c>
      <c r="C96" s="5">
        <f t="shared" si="5"/>
        <v>80833.01999999999</v>
      </c>
      <c r="D96" s="5">
        <f t="shared" si="6"/>
        <v>46000</v>
      </c>
      <c r="E96" s="5">
        <f t="shared" si="7"/>
        <v>2689.2599999999998</v>
      </c>
      <c r="F96" s="5">
        <f t="shared" si="8"/>
        <v>43310.73</v>
      </c>
      <c r="G96" s="2">
        <f t="shared" si="9"/>
        <v>37522.29</v>
      </c>
      <c r="H96" s="10"/>
      <c r="I96" s="10"/>
      <c r="J96" s="10"/>
      <c r="K96" s="10"/>
      <c r="L96" s="2"/>
      <c r="M96" s="10"/>
      <c r="N96" s="10"/>
      <c r="O96" s="10"/>
      <c r="P96" s="10"/>
      <c r="Q96" s="2"/>
    </row>
    <row r="97" spans="2:17" x14ac:dyDescent="0.3">
      <c r="B97">
        <v>21</v>
      </c>
      <c r="C97" s="5">
        <f>C73</f>
        <v>37522.29</v>
      </c>
      <c r="D97" s="5">
        <f>D73</f>
        <v>38510.71</v>
      </c>
      <c r="E97" s="5">
        <f>E73</f>
        <v>988.42</v>
      </c>
      <c r="F97" s="5">
        <f>F73</f>
        <v>37522.29</v>
      </c>
      <c r="G97" s="2">
        <f>G73</f>
        <v>0</v>
      </c>
      <c r="H97" s="10"/>
      <c r="I97" s="10"/>
      <c r="J97" s="10"/>
      <c r="K97" s="10"/>
      <c r="L97" s="2"/>
      <c r="M97" s="10"/>
      <c r="N97" s="10"/>
      <c r="O97" s="10"/>
      <c r="P97" s="10"/>
      <c r="Q97" s="2"/>
    </row>
    <row r="98" spans="2:17" x14ac:dyDescent="0.3">
      <c r="B98" s="12"/>
      <c r="C98" s="13">
        <f>$C$77</f>
        <v>650000</v>
      </c>
      <c r="D98" s="13">
        <f>SUM(D77:D97)</f>
        <v>936849.04</v>
      </c>
      <c r="E98" s="13">
        <f>SUM(E77:E97)</f>
        <v>286849.03000000003</v>
      </c>
      <c r="F98" s="13">
        <f>SUM(F77:F97)</f>
        <v>650000.00000000012</v>
      </c>
      <c r="G98" s="14">
        <f>G97</f>
        <v>0</v>
      </c>
      <c r="H98" s="10"/>
      <c r="I98" s="10"/>
      <c r="J98" s="10"/>
      <c r="K98" s="10"/>
      <c r="L98" s="2"/>
      <c r="M98" s="10"/>
      <c r="N98" s="10"/>
      <c r="O98" s="10"/>
      <c r="P98" s="10"/>
      <c r="Q98" s="2"/>
    </row>
    <row r="99" spans="2:17" x14ac:dyDescent="0.3">
      <c r="C99" s="10"/>
      <c r="D99" s="10"/>
      <c r="E99" s="10"/>
      <c r="F99" s="10"/>
      <c r="G99" s="2"/>
      <c r="H99" s="10"/>
      <c r="I99" s="10"/>
      <c r="J99" s="10"/>
      <c r="K99" s="10"/>
      <c r="L99" s="2"/>
      <c r="M99" s="10"/>
      <c r="N99" s="10"/>
      <c r="O99" s="10"/>
      <c r="P99" s="10"/>
      <c r="Q99" s="2"/>
    </row>
    <row r="100" spans="2:17" x14ac:dyDescent="0.3">
      <c r="C100" s="10"/>
      <c r="D100" s="10"/>
      <c r="E100" s="10"/>
      <c r="F100" s="10"/>
      <c r="G100" s="2"/>
      <c r="H100" s="10"/>
      <c r="I100" s="10"/>
      <c r="J100" s="10"/>
      <c r="K100" s="10"/>
      <c r="L100" s="2"/>
      <c r="M100" s="10"/>
      <c r="N100" s="10"/>
      <c r="O100" s="10"/>
      <c r="P100" s="10"/>
      <c r="Q100" s="2"/>
    </row>
    <row r="101" spans="2:17" x14ac:dyDescent="0.3">
      <c r="C101" s="10"/>
      <c r="D101" s="10"/>
      <c r="E101" s="10"/>
      <c r="F101" s="10"/>
      <c r="G101" s="2"/>
      <c r="H101" s="10"/>
      <c r="I101" s="10"/>
      <c r="J101" s="10"/>
      <c r="K101" s="10"/>
      <c r="L101" s="2"/>
      <c r="M101" s="10"/>
      <c r="N101" s="10"/>
      <c r="O101" s="10"/>
      <c r="P101" s="10"/>
      <c r="Q101" s="2"/>
    </row>
    <row r="102" spans="2:17" x14ac:dyDescent="0.3">
      <c r="C102" s="10"/>
      <c r="D102" s="10"/>
      <c r="E102" s="10"/>
      <c r="F102" s="10"/>
      <c r="G102" s="2"/>
      <c r="H102" s="10"/>
      <c r="I102" s="10"/>
      <c r="J102" s="10"/>
      <c r="K102" s="10"/>
      <c r="L102" s="2"/>
      <c r="M102" s="10"/>
      <c r="N102" s="10"/>
      <c r="O102" s="10"/>
      <c r="P102" s="10"/>
      <c r="Q102" s="2"/>
    </row>
    <row r="103" spans="2:17" x14ac:dyDescent="0.3">
      <c r="C103" s="10"/>
      <c r="D103" s="10"/>
      <c r="E103" s="10"/>
      <c r="F103" s="10"/>
      <c r="G103" s="2"/>
      <c r="H103" s="10"/>
      <c r="I103" s="10"/>
      <c r="J103" s="10"/>
      <c r="K103" s="10"/>
      <c r="L103" s="2"/>
      <c r="M103" s="10"/>
      <c r="N103" s="10"/>
      <c r="O103" s="10"/>
      <c r="P103" s="10"/>
      <c r="Q103" s="2"/>
    </row>
    <row r="104" spans="2:17" ht="16.05" customHeight="1" x14ac:dyDescent="0.3">
      <c r="B104" s="17" t="s">
        <v>71</v>
      </c>
      <c r="C104" s="26" t="s">
        <v>64</v>
      </c>
      <c r="D104" s="26"/>
      <c r="E104" s="26"/>
      <c r="F104" s="26"/>
      <c r="G104" s="26"/>
      <c r="H104" s="26" t="s">
        <v>68</v>
      </c>
      <c r="I104" s="26"/>
      <c r="J104" s="26"/>
      <c r="K104" s="26"/>
      <c r="L104" s="26"/>
      <c r="O104" s="10"/>
      <c r="P104" s="10"/>
      <c r="Q104" s="2"/>
    </row>
    <row r="105" spans="2:17" x14ac:dyDescent="0.3">
      <c r="B105" s="7" t="s">
        <v>42</v>
      </c>
      <c r="C105" s="8" t="s">
        <v>43</v>
      </c>
      <c r="D105" s="8" t="s">
        <v>44</v>
      </c>
      <c r="E105" s="8" t="s">
        <v>45</v>
      </c>
      <c r="F105" s="8" t="s">
        <v>46</v>
      </c>
      <c r="G105" s="7" t="s">
        <v>47</v>
      </c>
      <c r="H105" s="8" t="s">
        <v>43</v>
      </c>
      <c r="I105" s="8" t="s">
        <v>44</v>
      </c>
      <c r="J105" s="8" t="s">
        <v>45</v>
      </c>
      <c r="K105" s="8" t="s">
        <v>46</v>
      </c>
      <c r="L105" s="7" t="s">
        <v>47</v>
      </c>
      <c r="O105" s="10"/>
      <c r="P105" s="10"/>
      <c r="Q105" s="2"/>
    </row>
    <row r="106" spans="2:17" x14ac:dyDescent="0.3">
      <c r="B106">
        <v>1</v>
      </c>
      <c r="C106" s="5">
        <v>500000</v>
      </c>
      <c r="D106" s="5">
        <v>23391.67</v>
      </c>
      <c r="E106" s="5">
        <v>23391.67</v>
      </c>
      <c r="F106" s="5">
        <v>0</v>
      </c>
      <c r="G106" s="2">
        <v>500000</v>
      </c>
      <c r="H106" s="5">
        <v>150000</v>
      </c>
      <c r="I106" s="5">
        <v>1030</v>
      </c>
      <c r="J106" s="5">
        <v>1030</v>
      </c>
      <c r="K106" s="5">
        <v>0</v>
      </c>
      <c r="L106" s="2">
        <v>150000</v>
      </c>
      <c r="O106" s="10"/>
      <c r="P106" s="10"/>
      <c r="Q106" s="2"/>
    </row>
    <row r="107" spans="2:17" x14ac:dyDescent="0.3">
      <c r="B107">
        <v>2</v>
      </c>
      <c r="C107" s="5">
        <v>500000</v>
      </c>
      <c r="D107" s="5">
        <v>40768.839999999997</v>
      </c>
      <c r="E107" s="5">
        <v>19864.14</v>
      </c>
      <c r="F107" s="5">
        <v>20904.7</v>
      </c>
      <c r="G107" s="2">
        <v>479095.3</v>
      </c>
      <c r="H107" s="5">
        <v>150000</v>
      </c>
      <c r="I107" s="5">
        <v>5231.16</v>
      </c>
      <c r="J107" s="5">
        <v>1527.55</v>
      </c>
      <c r="K107" s="5">
        <v>3703.61</v>
      </c>
      <c r="L107" s="2">
        <v>146296.39000000001</v>
      </c>
      <c r="O107" s="10"/>
      <c r="P107" s="10"/>
      <c r="Q107" s="2"/>
    </row>
    <row r="108" spans="2:17" x14ac:dyDescent="0.3">
      <c r="B108">
        <v>3</v>
      </c>
      <c r="C108" s="5">
        <v>479095.3</v>
      </c>
      <c r="D108" s="5">
        <v>40768.839999999997</v>
      </c>
      <c r="E108" s="5">
        <v>19010.29</v>
      </c>
      <c r="F108" s="5">
        <v>21758.55</v>
      </c>
      <c r="G108" s="2">
        <v>457336.75</v>
      </c>
      <c r="H108" s="5">
        <v>146296.39000000001</v>
      </c>
      <c r="I108" s="5">
        <v>5231.16</v>
      </c>
      <c r="J108" s="5">
        <v>1489.22</v>
      </c>
      <c r="K108" s="5">
        <v>3741.94</v>
      </c>
      <c r="L108" s="2">
        <v>142554.45000000001</v>
      </c>
      <c r="O108" s="10"/>
      <c r="P108" s="10"/>
      <c r="Q108" s="2"/>
    </row>
    <row r="109" spans="2:17" x14ac:dyDescent="0.3">
      <c r="B109">
        <v>4</v>
      </c>
      <c r="C109" s="5">
        <v>457336.75</v>
      </c>
      <c r="D109" s="5">
        <v>40768.839999999997</v>
      </c>
      <c r="E109" s="5">
        <v>18121.55</v>
      </c>
      <c r="F109" s="5">
        <v>22647.29</v>
      </c>
      <c r="G109" s="2">
        <v>434689.46</v>
      </c>
      <c r="H109" s="5">
        <v>142554.45000000001</v>
      </c>
      <c r="I109" s="5">
        <v>5231.16</v>
      </c>
      <c r="J109" s="5">
        <v>1450.5</v>
      </c>
      <c r="K109" s="5">
        <v>3780.66</v>
      </c>
      <c r="L109" s="2">
        <v>138773.79</v>
      </c>
      <c r="O109" s="10"/>
      <c r="P109" s="10"/>
      <c r="Q109" s="2"/>
    </row>
    <row r="110" spans="2:17" x14ac:dyDescent="0.3">
      <c r="B110">
        <v>5</v>
      </c>
      <c r="C110" s="5">
        <v>434689.46</v>
      </c>
      <c r="D110" s="5">
        <v>40768.839999999997</v>
      </c>
      <c r="E110" s="5">
        <v>17196.52</v>
      </c>
      <c r="F110" s="5">
        <v>23572.32</v>
      </c>
      <c r="G110" s="2">
        <v>411117.14</v>
      </c>
      <c r="H110" s="5">
        <v>138773.79</v>
      </c>
      <c r="I110" s="5">
        <v>5231.16</v>
      </c>
      <c r="J110" s="5">
        <v>1411.37</v>
      </c>
      <c r="K110" s="5">
        <v>3819.79</v>
      </c>
      <c r="L110" s="2">
        <v>134954</v>
      </c>
      <c r="O110" s="10"/>
      <c r="P110" s="10"/>
      <c r="Q110" s="2"/>
    </row>
    <row r="111" spans="2:17" x14ac:dyDescent="0.3">
      <c r="B111">
        <v>6</v>
      </c>
      <c r="C111" s="5">
        <v>411117.14</v>
      </c>
      <c r="D111" s="5">
        <v>40768.839999999997</v>
      </c>
      <c r="E111" s="5">
        <v>16233.7</v>
      </c>
      <c r="F111" s="5">
        <v>24535.14</v>
      </c>
      <c r="G111" s="2">
        <v>386582</v>
      </c>
      <c r="H111" s="5">
        <v>134954</v>
      </c>
      <c r="I111" s="5">
        <v>5231.16</v>
      </c>
      <c r="J111" s="5">
        <v>1371.84</v>
      </c>
      <c r="K111" s="5">
        <v>3859.32</v>
      </c>
      <c r="L111" s="2">
        <v>131094.68</v>
      </c>
      <c r="O111" s="10"/>
      <c r="P111" s="10"/>
      <c r="Q111" s="2"/>
    </row>
    <row r="112" spans="2:17" x14ac:dyDescent="0.3">
      <c r="B112">
        <v>7</v>
      </c>
      <c r="C112" s="5">
        <v>386582</v>
      </c>
      <c r="D112" s="5">
        <v>40768.839999999997</v>
      </c>
      <c r="E112" s="5">
        <v>15231.56</v>
      </c>
      <c r="F112" s="5">
        <v>25537.279999999999</v>
      </c>
      <c r="G112" s="2">
        <v>361044.72</v>
      </c>
      <c r="H112" s="5">
        <v>131094.68</v>
      </c>
      <c r="I112" s="5">
        <v>5231.16</v>
      </c>
      <c r="J112" s="5">
        <v>1331.9</v>
      </c>
      <c r="K112" s="5">
        <v>3899.26</v>
      </c>
      <c r="L112" s="2">
        <v>127195.42</v>
      </c>
      <c r="O112" s="10"/>
      <c r="P112" s="10"/>
      <c r="Q112" s="2"/>
    </row>
    <row r="113" spans="2:17" x14ac:dyDescent="0.3">
      <c r="B113">
        <v>8</v>
      </c>
      <c r="C113" s="5">
        <v>361044.72</v>
      </c>
      <c r="D113" s="5">
        <v>40768.839999999997</v>
      </c>
      <c r="E113" s="5">
        <v>14188.48</v>
      </c>
      <c r="F113" s="5">
        <v>26580.36</v>
      </c>
      <c r="G113" s="2">
        <v>334464.36</v>
      </c>
      <c r="H113" s="5">
        <v>127195.42</v>
      </c>
      <c r="I113" s="5">
        <v>5231.16</v>
      </c>
      <c r="J113" s="5">
        <v>1291.55</v>
      </c>
      <c r="K113" s="5">
        <v>3939.61</v>
      </c>
      <c r="L113" s="2">
        <v>123255.81</v>
      </c>
      <c r="O113" s="10"/>
      <c r="P113" s="10"/>
      <c r="Q113" s="2"/>
    </row>
    <row r="114" spans="2:17" x14ac:dyDescent="0.3">
      <c r="B114">
        <v>9</v>
      </c>
      <c r="C114" s="5">
        <v>334464.36</v>
      </c>
      <c r="D114" s="5">
        <v>40768.839999999997</v>
      </c>
      <c r="E114" s="5">
        <v>13102.8</v>
      </c>
      <c r="F114" s="5">
        <v>27666.04</v>
      </c>
      <c r="G114" s="2">
        <v>306798.31</v>
      </c>
      <c r="H114" s="5">
        <v>123255.81</v>
      </c>
      <c r="I114" s="5">
        <v>5231.16</v>
      </c>
      <c r="J114" s="5">
        <v>1250.78</v>
      </c>
      <c r="K114" s="5">
        <v>3980.38</v>
      </c>
      <c r="L114" s="2">
        <v>119275.43</v>
      </c>
      <c r="O114" s="10"/>
      <c r="P114" s="10"/>
      <c r="Q114" s="2"/>
    </row>
    <row r="115" spans="2:17" x14ac:dyDescent="0.3">
      <c r="B115">
        <v>10</v>
      </c>
      <c r="C115" s="5">
        <v>306798.31</v>
      </c>
      <c r="D115" s="5">
        <v>40768.839999999997</v>
      </c>
      <c r="E115" s="5">
        <v>11972.77</v>
      </c>
      <c r="F115" s="5">
        <v>28796.07</v>
      </c>
      <c r="G115" s="2">
        <v>278002.24</v>
      </c>
      <c r="H115" s="6">
        <v>119275.43</v>
      </c>
      <c r="I115" s="6">
        <v>5231.16</v>
      </c>
      <c r="J115" s="6">
        <v>1209.5899999999999</v>
      </c>
      <c r="K115" s="6">
        <v>4021.57</v>
      </c>
      <c r="L115" s="4">
        <v>115253.85</v>
      </c>
      <c r="O115" s="10"/>
      <c r="P115" s="10"/>
      <c r="Q115" s="2"/>
    </row>
    <row r="116" spans="2:17" x14ac:dyDescent="0.3">
      <c r="B116">
        <v>11</v>
      </c>
      <c r="C116" s="5">
        <v>278002.24</v>
      </c>
      <c r="D116" s="5">
        <v>30050.04</v>
      </c>
      <c r="E116" s="5">
        <v>10796.59</v>
      </c>
      <c r="F116" s="5">
        <v>19253.45</v>
      </c>
      <c r="G116" s="2">
        <v>258748.79</v>
      </c>
      <c r="H116" s="19">
        <v>115253.85</v>
      </c>
      <c r="I116" s="5">
        <v>15949.96</v>
      </c>
      <c r="J116" s="5">
        <v>6850.77</v>
      </c>
      <c r="K116" s="5">
        <v>9099.19</v>
      </c>
      <c r="L116" s="2">
        <v>106154.66</v>
      </c>
      <c r="O116" s="10"/>
      <c r="P116" s="10"/>
      <c r="Q116" s="2"/>
    </row>
    <row r="117" spans="2:17" x14ac:dyDescent="0.3">
      <c r="B117">
        <v>12</v>
      </c>
      <c r="C117" s="5">
        <v>258748.79</v>
      </c>
      <c r="D117" s="5">
        <v>30050.04</v>
      </c>
      <c r="E117" s="5">
        <v>10010.17</v>
      </c>
      <c r="F117" s="5">
        <v>20039.87</v>
      </c>
      <c r="G117" s="2">
        <v>238708.92</v>
      </c>
      <c r="H117" s="5">
        <v>106154.66</v>
      </c>
      <c r="I117" s="5">
        <v>15949.96</v>
      </c>
      <c r="J117" s="5">
        <v>6289.56</v>
      </c>
      <c r="K117" s="5">
        <v>9660.4</v>
      </c>
      <c r="L117" s="23">
        <v>96494.26</v>
      </c>
      <c r="O117" s="10"/>
      <c r="P117" s="10"/>
      <c r="Q117" s="2"/>
    </row>
    <row r="118" spans="2:17" x14ac:dyDescent="0.3">
      <c r="B118">
        <v>13</v>
      </c>
      <c r="C118" s="5">
        <v>238708.92</v>
      </c>
      <c r="D118" s="5">
        <v>30050.04</v>
      </c>
      <c r="E118" s="5">
        <v>9191.64</v>
      </c>
      <c r="F118" s="5">
        <v>20858.400000000001</v>
      </c>
      <c r="G118" s="2">
        <v>217850.52</v>
      </c>
      <c r="H118" s="5">
        <v>96494.26</v>
      </c>
      <c r="I118" s="5">
        <v>15949.96</v>
      </c>
      <c r="J118" s="5">
        <v>5693.72</v>
      </c>
      <c r="K118" s="5">
        <v>10256.24</v>
      </c>
      <c r="L118" s="23">
        <v>86238.03</v>
      </c>
      <c r="O118" s="10"/>
      <c r="P118" s="10"/>
      <c r="Q118" s="2"/>
    </row>
    <row r="119" spans="2:17" x14ac:dyDescent="0.3">
      <c r="B119">
        <v>14</v>
      </c>
      <c r="C119" s="5">
        <v>217850.52</v>
      </c>
      <c r="D119" s="5">
        <v>30050.04</v>
      </c>
      <c r="E119" s="5">
        <v>8339.67</v>
      </c>
      <c r="F119" s="5">
        <v>21710.37</v>
      </c>
      <c r="G119" s="2">
        <v>196140.15</v>
      </c>
      <c r="H119" s="5">
        <v>86238.03</v>
      </c>
      <c r="I119" s="5">
        <v>15949.96</v>
      </c>
      <c r="J119" s="5">
        <v>5061.1400000000003</v>
      </c>
      <c r="K119" s="5">
        <v>10888.82</v>
      </c>
      <c r="L119" s="23">
        <v>75349.210000000006</v>
      </c>
      <c r="O119" s="10"/>
      <c r="P119" s="10"/>
      <c r="Q119" s="2"/>
    </row>
    <row r="120" spans="2:17" x14ac:dyDescent="0.3">
      <c r="B120">
        <v>15</v>
      </c>
      <c r="C120" s="5">
        <v>196140.15</v>
      </c>
      <c r="D120" s="5">
        <v>30050.04</v>
      </c>
      <c r="E120" s="5">
        <v>7452.91</v>
      </c>
      <c r="F120" s="5">
        <v>22597.13</v>
      </c>
      <c r="G120" s="2">
        <v>173543.01</v>
      </c>
      <c r="H120" s="5">
        <v>75349.210000000006</v>
      </c>
      <c r="I120" s="5">
        <v>15949.96</v>
      </c>
      <c r="J120" s="5">
        <v>4389.54</v>
      </c>
      <c r="K120" s="5">
        <v>11560.42</v>
      </c>
      <c r="L120" s="23">
        <v>63788.79</v>
      </c>
      <c r="O120" s="10"/>
      <c r="P120" s="10"/>
      <c r="Q120" s="2"/>
    </row>
    <row r="121" spans="2:17" x14ac:dyDescent="0.3">
      <c r="B121">
        <v>16</v>
      </c>
      <c r="C121" s="5">
        <v>173543.01</v>
      </c>
      <c r="D121" s="5">
        <v>30050.04</v>
      </c>
      <c r="E121" s="5">
        <v>6529.92</v>
      </c>
      <c r="F121" s="5">
        <v>23520.12</v>
      </c>
      <c r="G121" s="2">
        <v>150022.89000000001</v>
      </c>
      <c r="H121" s="5">
        <v>63788.79</v>
      </c>
      <c r="I121" s="5">
        <v>15949.96</v>
      </c>
      <c r="J121" s="5">
        <v>3676.52</v>
      </c>
      <c r="K121" s="5">
        <v>12273.44</v>
      </c>
      <c r="L121" s="23">
        <v>51515.360000000001</v>
      </c>
      <c r="O121" s="10"/>
      <c r="P121" s="10"/>
      <c r="Q121" s="2"/>
    </row>
    <row r="122" spans="2:17" x14ac:dyDescent="0.3">
      <c r="B122">
        <v>17</v>
      </c>
      <c r="C122" s="5">
        <v>150022.89000000001</v>
      </c>
      <c r="D122" s="5">
        <v>30050.04</v>
      </c>
      <c r="E122" s="5">
        <v>5569.23</v>
      </c>
      <c r="F122" s="5">
        <v>24480.81</v>
      </c>
      <c r="G122" s="5">
        <v>125542.09</v>
      </c>
      <c r="H122" s="5">
        <v>51515.360000000001</v>
      </c>
      <c r="I122" s="5">
        <v>15949.96</v>
      </c>
      <c r="J122" s="5">
        <v>2919.52</v>
      </c>
      <c r="K122" s="5">
        <v>13030.44</v>
      </c>
      <c r="L122" s="23">
        <v>38484.92</v>
      </c>
      <c r="O122" s="10"/>
      <c r="P122" s="10"/>
      <c r="Q122" s="2"/>
    </row>
    <row r="123" spans="2:17" x14ac:dyDescent="0.3">
      <c r="B123">
        <v>18</v>
      </c>
      <c r="C123" s="5">
        <v>125542.09</v>
      </c>
      <c r="D123" s="5">
        <v>30050.04</v>
      </c>
      <c r="E123" s="5">
        <v>4569.3100000000004</v>
      </c>
      <c r="F123" s="5">
        <v>25480.73</v>
      </c>
      <c r="G123" s="5">
        <v>100061.35</v>
      </c>
      <c r="H123" s="5">
        <v>38484.92</v>
      </c>
      <c r="I123" s="5">
        <v>15949.96</v>
      </c>
      <c r="J123" s="5">
        <v>2115.83</v>
      </c>
      <c r="K123" s="5">
        <v>13834.12</v>
      </c>
      <c r="L123" s="23">
        <v>24650.799999999999</v>
      </c>
      <c r="O123" s="10"/>
      <c r="P123" s="10"/>
      <c r="Q123" s="2"/>
    </row>
    <row r="124" spans="2:17" x14ac:dyDescent="0.3">
      <c r="B124">
        <v>19</v>
      </c>
      <c r="C124" s="5">
        <v>100061.35</v>
      </c>
      <c r="D124" s="5">
        <v>30050.04</v>
      </c>
      <c r="E124" s="5">
        <v>3528.54</v>
      </c>
      <c r="F124" s="5">
        <v>26521.5</v>
      </c>
      <c r="G124" s="5">
        <v>73539.850000000006</v>
      </c>
      <c r="H124" s="5">
        <v>24650.799999999999</v>
      </c>
      <c r="I124" s="5">
        <v>15949.96</v>
      </c>
      <c r="J124" s="5">
        <v>1262.57</v>
      </c>
      <c r="K124" s="5">
        <v>14687.38</v>
      </c>
      <c r="L124" s="23">
        <v>9963.41</v>
      </c>
      <c r="O124" s="10"/>
      <c r="P124" s="10"/>
      <c r="Q124" s="2"/>
    </row>
    <row r="125" spans="2:17" x14ac:dyDescent="0.3">
      <c r="B125">
        <v>20</v>
      </c>
      <c r="C125" s="5">
        <v>73539.850000000006</v>
      </c>
      <c r="D125" s="5">
        <v>35679.9</v>
      </c>
      <c r="E125" s="5">
        <v>2283.9299999999998</v>
      </c>
      <c r="F125" s="5">
        <v>33395.97</v>
      </c>
      <c r="G125" s="6">
        <v>40143.89</v>
      </c>
      <c r="H125" s="5">
        <v>9963.41</v>
      </c>
      <c r="I125" s="5">
        <v>10320.1</v>
      </c>
      <c r="J125" s="5">
        <v>356.69</v>
      </c>
      <c r="K125" s="5">
        <v>9963.41</v>
      </c>
      <c r="L125" s="24">
        <v>0</v>
      </c>
      <c r="O125" s="10"/>
      <c r="P125" s="10"/>
      <c r="Q125" s="2"/>
    </row>
    <row r="126" spans="2:17" x14ac:dyDescent="0.3">
      <c r="B126" s="15"/>
      <c r="C126" s="13">
        <f>C106</f>
        <v>500000</v>
      </c>
      <c r="D126" s="13">
        <f>SUM(D106:D125)</f>
        <v>696441.49</v>
      </c>
      <c r="E126" s="13">
        <f>SUM(E106:E125)</f>
        <v>236585.39000000004</v>
      </c>
      <c r="F126" s="13">
        <f>SUM(F106:F125)</f>
        <v>459856.1</v>
      </c>
      <c r="G126" s="13">
        <f>G125</f>
        <v>40143.89</v>
      </c>
      <c r="H126" s="13">
        <f>H106</f>
        <v>150000</v>
      </c>
      <c r="I126" s="13">
        <f>SUM(I106:I125)</f>
        <v>201980.17999999996</v>
      </c>
      <c r="J126" s="13">
        <f>SUM(J106:J125)</f>
        <v>51980.160000000003</v>
      </c>
      <c r="K126" s="13">
        <f>SUM(K106:K125)</f>
        <v>150000</v>
      </c>
      <c r="L126" s="22">
        <f>L125</f>
        <v>0</v>
      </c>
      <c r="O126" s="10"/>
      <c r="P126" s="10"/>
      <c r="Q126" s="2"/>
    </row>
    <row r="127" spans="2:17" x14ac:dyDescent="0.3">
      <c r="B127" s="7"/>
      <c r="C127" s="26" t="s">
        <v>66</v>
      </c>
      <c r="D127" s="26"/>
      <c r="E127" s="26"/>
      <c r="F127" s="26"/>
      <c r="G127" s="26"/>
      <c r="H127" s="10"/>
      <c r="I127" s="10"/>
      <c r="J127" s="10"/>
      <c r="K127" s="10"/>
      <c r="L127" s="2"/>
      <c r="M127" s="10"/>
      <c r="N127" s="10"/>
      <c r="O127" s="10"/>
      <c r="P127" s="10"/>
      <c r="Q127" s="2"/>
    </row>
    <row r="128" spans="2:17" x14ac:dyDescent="0.3">
      <c r="B128" s="7" t="s">
        <v>42</v>
      </c>
      <c r="C128" s="8" t="s">
        <v>43</v>
      </c>
      <c r="D128" s="8" t="s">
        <v>44</v>
      </c>
      <c r="E128" s="8" t="s">
        <v>45</v>
      </c>
      <c r="F128" s="8" t="s">
        <v>46</v>
      </c>
      <c r="G128" s="7" t="s">
        <v>47</v>
      </c>
      <c r="H128" s="10"/>
      <c r="I128" s="10"/>
      <c r="J128" s="10"/>
      <c r="K128" s="10"/>
      <c r="L128" s="2"/>
      <c r="M128" s="10"/>
      <c r="N128" s="10"/>
      <c r="O128" s="10"/>
      <c r="P128" s="10"/>
      <c r="Q128" s="2"/>
    </row>
    <row r="129" spans="2:17" x14ac:dyDescent="0.3">
      <c r="B129">
        <v>1</v>
      </c>
      <c r="C129" s="5">
        <f t="shared" ref="C129:C138" si="10">C106+H106</f>
        <v>650000</v>
      </c>
      <c r="D129" s="5">
        <f t="shared" ref="D129:D138" si="11">D106+I106</f>
        <v>24421.67</v>
      </c>
      <c r="E129" s="5">
        <f t="shared" ref="E129:E138" si="12">E106+J106</f>
        <v>24421.67</v>
      </c>
      <c r="F129" s="5">
        <f t="shared" ref="F129:F138" si="13">F106+K106</f>
        <v>0</v>
      </c>
      <c r="G129" s="2">
        <f t="shared" ref="G129:G138" si="14">G106+L106</f>
        <v>650000</v>
      </c>
      <c r="H129" s="10"/>
      <c r="I129" s="10"/>
      <c r="J129" s="10"/>
      <c r="K129" s="10"/>
      <c r="L129" s="2"/>
      <c r="M129" s="10"/>
      <c r="N129" s="10"/>
      <c r="O129" s="10"/>
      <c r="P129" s="10"/>
      <c r="Q129" s="2"/>
    </row>
    <row r="130" spans="2:17" x14ac:dyDescent="0.3">
      <c r="B130">
        <v>2</v>
      </c>
      <c r="C130" s="5">
        <f t="shared" si="10"/>
        <v>650000</v>
      </c>
      <c r="D130" s="5">
        <f t="shared" si="11"/>
        <v>46000</v>
      </c>
      <c r="E130" s="5">
        <f t="shared" si="12"/>
        <v>21391.69</v>
      </c>
      <c r="F130" s="5">
        <f t="shared" si="13"/>
        <v>24608.31</v>
      </c>
      <c r="G130" s="2">
        <f t="shared" si="14"/>
        <v>625391.68999999994</v>
      </c>
      <c r="H130" s="10"/>
      <c r="I130" s="10"/>
      <c r="J130" s="10"/>
      <c r="K130" s="10"/>
      <c r="L130" s="2"/>
      <c r="M130" s="10"/>
      <c r="N130" s="10"/>
      <c r="O130" s="10"/>
      <c r="P130" s="10"/>
      <c r="Q130" s="2"/>
    </row>
    <row r="131" spans="2:17" x14ac:dyDescent="0.3">
      <c r="B131">
        <v>3</v>
      </c>
      <c r="C131" s="5">
        <f t="shared" si="10"/>
        <v>625391.68999999994</v>
      </c>
      <c r="D131" s="5">
        <f t="shared" si="11"/>
        <v>46000</v>
      </c>
      <c r="E131" s="5">
        <f t="shared" si="12"/>
        <v>20499.510000000002</v>
      </c>
      <c r="F131" s="5">
        <f t="shared" si="13"/>
        <v>25500.489999999998</v>
      </c>
      <c r="G131" s="2">
        <f t="shared" si="14"/>
        <v>599891.19999999995</v>
      </c>
      <c r="H131" s="10"/>
      <c r="I131" s="10"/>
      <c r="J131" s="10"/>
      <c r="K131" s="10"/>
      <c r="L131" s="2"/>
      <c r="M131" s="10"/>
      <c r="N131" s="10"/>
      <c r="O131" s="10"/>
      <c r="P131" s="10"/>
      <c r="Q131" s="2"/>
    </row>
    <row r="132" spans="2:17" x14ac:dyDescent="0.3">
      <c r="B132">
        <v>4</v>
      </c>
      <c r="C132" s="5">
        <f t="shared" si="10"/>
        <v>599891.19999999995</v>
      </c>
      <c r="D132" s="5">
        <f t="shared" si="11"/>
        <v>46000</v>
      </c>
      <c r="E132" s="5">
        <f t="shared" si="12"/>
        <v>19572.05</v>
      </c>
      <c r="F132" s="5">
        <f t="shared" si="13"/>
        <v>26427.95</v>
      </c>
      <c r="G132" s="2">
        <f t="shared" si="14"/>
        <v>573463.25</v>
      </c>
      <c r="H132" s="10"/>
      <c r="I132" s="10"/>
      <c r="J132" s="10"/>
      <c r="K132" s="10"/>
      <c r="L132" s="2"/>
      <c r="M132" s="10"/>
      <c r="N132" s="10"/>
      <c r="O132" s="10"/>
      <c r="P132" s="10"/>
      <c r="Q132" s="2"/>
    </row>
    <row r="133" spans="2:17" x14ac:dyDescent="0.3">
      <c r="B133">
        <v>5</v>
      </c>
      <c r="C133" s="5">
        <f t="shared" si="10"/>
        <v>573463.25</v>
      </c>
      <c r="D133" s="5">
        <f t="shared" si="11"/>
        <v>46000</v>
      </c>
      <c r="E133" s="5">
        <f t="shared" si="12"/>
        <v>18607.89</v>
      </c>
      <c r="F133" s="5">
        <f t="shared" si="13"/>
        <v>27392.11</v>
      </c>
      <c r="G133" s="2">
        <f t="shared" si="14"/>
        <v>546071.14</v>
      </c>
      <c r="H133" s="10"/>
      <c r="I133" s="10"/>
      <c r="J133" s="10"/>
      <c r="K133" s="10"/>
      <c r="L133" s="2"/>
      <c r="M133" s="10"/>
      <c r="N133" s="10"/>
      <c r="O133" s="10"/>
      <c r="P133" s="10"/>
      <c r="Q133" s="2"/>
    </row>
    <row r="134" spans="2:17" x14ac:dyDescent="0.3">
      <c r="B134">
        <v>6</v>
      </c>
      <c r="C134" s="5">
        <f t="shared" si="10"/>
        <v>546071.14</v>
      </c>
      <c r="D134" s="5">
        <f t="shared" si="11"/>
        <v>46000</v>
      </c>
      <c r="E134" s="5">
        <f t="shared" si="12"/>
        <v>17605.54</v>
      </c>
      <c r="F134" s="5">
        <f t="shared" si="13"/>
        <v>28394.46</v>
      </c>
      <c r="G134" s="2">
        <f t="shared" si="14"/>
        <v>517676.68</v>
      </c>
      <c r="H134" s="10"/>
      <c r="I134" s="10"/>
      <c r="J134" s="10"/>
      <c r="K134" s="10"/>
      <c r="L134" s="2"/>
      <c r="M134" s="10"/>
      <c r="N134" s="10"/>
      <c r="O134" s="10"/>
      <c r="P134" s="10"/>
      <c r="Q134" s="2"/>
    </row>
    <row r="135" spans="2:17" x14ac:dyDescent="0.3">
      <c r="B135">
        <v>7</v>
      </c>
      <c r="C135" s="5">
        <f t="shared" si="10"/>
        <v>517676.68</v>
      </c>
      <c r="D135" s="5">
        <f t="shared" si="11"/>
        <v>46000</v>
      </c>
      <c r="E135" s="5">
        <f t="shared" si="12"/>
        <v>16563.46</v>
      </c>
      <c r="F135" s="5">
        <f t="shared" si="13"/>
        <v>29436.54</v>
      </c>
      <c r="G135" s="2">
        <f t="shared" si="14"/>
        <v>488240.13999999996</v>
      </c>
      <c r="H135" s="10"/>
      <c r="I135" s="10"/>
      <c r="J135" s="10"/>
      <c r="K135" s="10"/>
      <c r="L135" s="2"/>
      <c r="M135" s="10"/>
      <c r="N135" s="10"/>
      <c r="O135" s="10"/>
      <c r="P135" s="10"/>
      <c r="Q135" s="2"/>
    </row>
    <row r="136" spans="2:17" x14ac:dyDescent="0.3">
      <c r="B136">
        <v>8</v>
      </c>
      <c r="C136" s="5">
        <f t="shared" si="10"/>
        <v>488240.13999999996</v>
      </c>
      <c r="D136" s="5">
        <f t="shared" si="11"/>
        <v>46000</v>
      </c>
      <c r="E136" s="5">
        <f t="shared" si="12"/>
        <v>15480.029999999999</v>
      </c>
      <c r="F136" s="5">
        <f t="shared" si="13"/>
        <v>30519.97</v>
      </c>
      <c r="G136" s="2">
        <f t="shared" si="14"/>
        <v>457720.17</v>
      </c>
      <c r="H136" s="10"/>
      <c r="I136" s="10"/>
      <c r="J136" s="10"/>
      <c r="K136" s="10"/>
      <c r="L136" s="2"/>
      <c r="M136" s="10"/>
      <c r="N136" s="10"/>
      <c r="O136" s="10"/>
      <c r="P136" s="10"/>
      <c r="Q136" s="2"/>
    </row>
    <row r="137" spans="2:17" x14ac:dyDescent="0.3">
      <c r="B137">
        <v>9</v>
      </c>
      <c r="C137" s="5">
        <f t="shared" si="10"/>
        <v>457720.17</v>
      </c>
      <c r="D137" s="5">
        <f t="shared" si="11"/>
        <v>46000</v>
      </c>
      <c r="E137" s="5">
        <f t="shared" si="12"/>
        <v>14353.58</v>
      </c>
      <c r="F137" s="5">
        <f t="shared" si="13"/>
        <v>31646.420000000002</v>
      </c>
      <c r="G137" s="2">
        <f t="shared" si="14"/>
        <v>426073.74</v>
      </c>
      <c r="H137" s="10"/>
      <c r="I137" s="10"/>
      <c r="J137" s="10"/>
      <c r="K137" s="10"/>
      <c r="L137" s="2"/>
      <c r="M137" s="10"/>
      <c r="N137" s="10"/>
      <c r="O137" s="10"/>
      <c r="P137" s="10"/>
      <c r="Q137" s="2"/>
    </row>
    <row r="138" spans="2:17" x14ac:dyDescent="0.3">
      <c r="B138" s="3">
        <v>10</v>
      </c>
      <c r="C138" s="6">
        <f t="shared" si="10"/>
        <v>426073.74</v>
      </c>
      <c r="D138" s="6">
        <f t="shared" si="11"/>
        <v>46000</v>
      </c>
      <c r="E138" s="6">
        <f t="shared" si="12"/>
        <v>13182.36</v>
      </c>
      <c r="F138" s="6">
        <f t="shared" si="13"/>
        <v>32817.64</v>
      </c>
      <c r="G138" s="4">
        <f t="shared" si="14"/>
        <v>393256.08999999997</v>
      </c>
      <c r="H138" s="10"/>
      <c r="I138" s="10"/>
      <c r="J138" s="10"/>
      <c r="K138" s="10"/>
      <c r="L138" s="2"/>
      <c r="M138" s="10"/>
      <c r="N138" s="10"/>
      <c r="O138" s="10"/>
      <c r="P138" s="10"/>
      <c r="Q138" s="2"/>
    </row>
    <row r="139" spans="2:17" x14ac:dyDescent="0.3">
      <c r="B139">
        <v>11</v>
      </c>
      <c r="C139" s="5">
        <f>C116+H116</f>
        <v>393256.08999999997</v>
      </c>
      <c r="D139" s="5">
        <f t="shared" ref="C139:G146" si="15">D116+I116</f>
        <v>46000</v>
      </c>
      <c r="E139" s="5">
        <f t="shared" si="15"/>
        <v>17647.36</v>
      </c>
      <c r="F139" s="5">
        <f t="shared" si="15"/>
        <v>28352.639999999999</v>
      </c>
      <c r="G139" s="2">
        <f t="shared" si="15"/>
        <v>364903.45</v>
      </c>
      <c r="H139" s="10"/>
      <c r="I139" s="10"/>
      <c r="J139" s="10"/>
      <c r="K139" s="10"/>
      <c r="L139" s="2"/>
      <c r="M139" s="10"/>
      <c r="N139" s="10"/>
      <c r="O139" s="10"/>
      <c r="P139" s="10"/>
      <c r="Q139" s="2"/>
    </row>
    <row r="140" spans="2:17" x14ac:dyDescent="0.3">
      <c r="B140">
        <v>12</v>
      </c>
      <c r="C140" s="5">
        <f t="shared" si="15"/>
        <v>364903.45</v>
      </c>
      <c r="D140" s="5">
        <f t="shared" si="15"/>
        <v>46000</v>
      </c>
      <c r="E140" s="5">
        <f t="shared" si="15"/>
        <v>16299.73</v>
      </c>
      <c r="F140" s="5">
        <f t="shared" si="15"/>
        <v>29700.269999999997</v>
      </c>
      <c r="G140" s="2">
        <f t="shared" si="15"/>
        <v>335203.18</v>
      </c>
      <c r="H140" s="10"/>
      <c r="I140" s="10"/>
      <c r="J140" s="10"/>
      <c r="K140" s="10"/>
      <c r="L140" s="2"/>
      <c r="M140" s="10"/>
      <c r="N140" s="10"/>
      <c r="O140" s="10"/>
      <c r="P140" s="10"/>
      <c r="Q140" s="2"/>
    </row>
    <row r="141" spans="2:17" x14ac:dyDescent="0.3">
      <c r="B141">
        <v>13</v>
      </c>
      <c r="C141" s="5">
        <f t="shared" si="15"/>
        <v>335203.18</v>
      </c>
      <c r="D141" s="5">
        <f t="shared" si="15"/>
        <v>46000</v>
      </c>
      <c r="E141" s="5">
        <f t="shared" si="15"/>
        <v>14885.36</v>
      </c>
      <c r="F141" s="5">
        <f t="shared" si="15"/>
        <v>31114.639999999999</v>
      </c>
      <c r="G141" s="2">
        <f t="shared" si="15"/>
        <v>304088.55</v>
      </c>
      <c r="H141" s="10"/>
      <c r="I141" s="10"/>
      <c r="J141" s="10"/>
      <c r="K141" s="10"/>
      <c r="L141" s="2"/>
      <c r="M141" s="10"/>
      <c r="N141" s="10"/>
      <c r="O141" s="10"/>
      <c r="P141" s="10"/>
      <c r="Q141" s="2"/>
    </row>
    <row r="142" spans="2:17" x14ac:dyDescent="0.3">
      <c r="B142">
        <v>14</v>
      </c>
      <c r="C142" s="5">
        <f t="shared" si="15"/>
        <v>304088.55</v>
      </c>
      <c r="D142" s="5">
        <f t="shared" si="15"/>
        <v>46000</v>
      </c>
      <c r="E142" s="5">
        <f t="shared" si="15"/>
        <v>13400.810000000001</v>
      </c>
      <c r="F142" s="5">
        <f t="shared" si="15"/>
        <v>32599.19</v>
      </c>
      <c r="G142" s="2">
        <f t="shared" si="15"/>
        <v>271489.36</v>
      </c>
      <c r="H142" s="10"/>
      <c r="I142" s="10"/>
      <c r="J142" s="10"/>
      <c r="K142" s="10"/>
      <c r="L142" s="2"/>
      <c r="M142" s="10"/>
      <c r="N142" s="10"/>
      <c r="O142" s="10"/>
      <c r="P142" s="10"/>
      <c r="Q142" s="2"/>
    </row>
    <row r="143" spans="2:17" x14ac:dyDescent="0.3">
      <c r="B143">
        <v>15</v>
      </c>
      <c r="C143" s="5">
        <f t="shared" si="15"/>
        <v>271489.36</v>
      </c>
      <c r="D143" s="5">
        <f>D120+I120</f>
        <v>46000</v>
      </c>
      <c r="E143" s="5">
        <f t="shared" si="15"/>
        <v>11842.45</v>
      </c>
      <c r="F143" s="5">
        <f t="shared" si="15"/>
        <v>34157.550000000003</v>
      </c>
      <c r="G143" s="2">
        <f t="shared" si="15"/>
        <v>237331.80000000002</v>
      </c>
      <c r="H143" s="10"/>
      <c r="I143" s="10"/>
      <c r="J143" s="10"/>
      <c r="K143" s="10"/>
      <c r="L143" s="2"/>
      <c r="M143" s="10"/>
      <c r="N143" s="10"/>
      <c r="O143" s="10"/>
      <c r="P143" s="10"/>
      <c r="Q143" s="2"/>
    </row>
    <row r="144" spans="2:17" x14ac:dyDescent="0.3">
      <c r="B144">
        <v>16</v>
      </c>
      <c r="C144" s="5">
        <f t="shared" si="15"/>
        <v>237331.80000000002</v>
      </c>
      <c r="D144" s="5">
        <f t="shared" si="15"/>
        <v>46000</v>
      </c>
      <c r="E144" s="5">
        <f t="shared" si="15"/>
        <v>10206.44</v>
      </c>
      <c r="F144" s="5">
        <f t="shared" si="15"/>
        <v>35793.56</v>
      </c>
      <c r="G144" s="2">
        <f t="shared" si="15"/>
        <v>201538.25</v>
      </c>
      <c r="H144" s="10"/>
      <c r="I144" s="10"/>
      <c r="J144" s="10"/>
      <c r="K144" s="10"/>
      <c r="L144" s="2"/>
      <c r="M144" s="10"/>
      <c r="N144" s="10"/>
      <c r="O144" s="10"/>
      <c r="P144" s="10"/>
      <c r="Q144" s="2"/>
    </row>
    <row r="145" spans="2:17" x14ac:dyDescent="0.3">
      <c r="B145">
        <v>17</v>
      </c>
      <c r="C145" s="5">
        <f t="shared" si="15"/>
        <v>201538.25</v>
      </c>
      <c r="D145" s="5">
        <f t="shared" si="15"/>
        <v>46000</v>
      </c>
      <c r="E145" s="5">
        <f t="shared" si="15"/>
        <v>8488.75</v>
      </c>
      <c r="F145" s="5">
        <f t="shared" si="15"/>
        <v>37511.25</v>
      </c>
      <c r="G145" s="2">
        <f t="shared" si="15"/>
        <v>164027.01</v>
      </c>
      <c r="H145" s="10"/>
      <c r="I145" s="10"/>
      <c r="J145" s="10"/>
      <c r="K145" s="10"/>
      <c r="L145" s="2"/>
      <c r="M145" s="10"/>
      <c r="N145" s="10"/>
      <c r="O145" s="10"/>
      <c r="P145" s="10"/>
      <c r="Q145" s="2"/>
    </row>
    <row r="146" spans="2:17" x14ac:dyDescent="0.3">
      <c r="B146">
        <v>18</v>
      </c>
      <c r="C146" s="5">
        <f t="shared" si="15"/>
        <v>164027.01</v>
      </c>
      <c r="D146" s="5">
        <f t="shared" si="15"/>
        <v>46000</v>
      </c>
      <c r="E146" s="5">
        <f t="shared" si="15"/>
        <v>6685.14</v>
      </c>
      <c r="F146" s="5">
        <f t="shared" si="15"/>
        <v>39314.85</v>
      </c>
      <c r="G146" s="2">
        <f t="shared" si="15"/>
        <v>124712.15000000001</v>
      </c>
      <c r="H146" s="10"/>
      <c r="I146" s="10"/>
      <c r="J146" s="10"/>
      <c r="K146" s="10"/>
      <c r="L146" s="2"/>
      <c r="M146" s="10"/>
      <c r="N146" s="10"/>
      <c r="O146" s="10"/>
      <c r="P146" s="10"/>
      <c r="Q146" s="2"/>
    </row>
    <row r="147" spans="2:17" x14ac:dyDescent="0.3">
      <c r="B147">
        <v>19</v>
      </c>
      <c r="C147" s="5">
        <f t="shared" ref="C147:C148" si="16">C124+H124</f>
        <v>124712.15000000001</v>
      </c>
      <c r="D147" s="5">
        <f t="shared" ref="D147:D148" si="17">D124+I124</f>
        <v>46000</v>
      </c>
      <c r="E147" s="5">
        <f t="shared" ref="E147:E148" si="18">E124+J124</f>
        <v>4791.1099999999997</v>
      </c>
      <c r="F147" s="5">
        <f t="shared" ref="F147:F148" si="19">F124+K124</f>
        <v>41208.879999999997</v>
      </c>
      <c r="G147" s="2">
        <f t="shared" ref="G147" si="20">G124+L124</f>
        <v>83503.260000000009</v>
      </c>
      <c r="H147" s="10"/>
      <c r="I147" s="10"/>
      <c r="J147" s="10"/>
      <c r="K147" s="10"/>
      <c r="L147" s="2"/>
      <c r="M147" s="10"/>
      <c r="N147" s="10"/>
      <c r="O147" s="10"/>
      <c r="P147" s="10"/>
      <c r="Q147" s="2"/>
    </row>
    <row r="148" spans="2:17" x14ac:dyDescent="0.3">
      <c r="B148" s="3">
        <v>20</v>
      </c>
      <c r="C148" s="6">
        <f t="shared" si="16"/>
        <v>83503.260000000009</v>
      </c>
      <c r="D148" s="6">
        <f t="shared" si="17"/>
        <v>46000</v>
      </c>
      <c r="E148" s="6">
        <f t="shared" si="18"/>
        <v>2640.62</v>
      </c>
      <c r="F148" s="6">
        <f t="shared" si="19"/>
        <v>43359.380000000005</v>
      </c>
      <c r="G148" s="4">
        <f>G125+L125</f>
        <v>40143.89</v>
      </c>
      <c r="H148" s="10"/>
      <c r="I148" s="10"/>
      <c r="J148" s="10"/>
      <c r="K148" s="10"/>
      <c r="L148" s="2"/>
      <c r="M148" s="10"/>
      <c r="N148" s="10"/>
      <c r="O148" s="10"/>
      <c r="P148" s="10"/>
      <c r="Q148" s="2"/>
    </row>
    <row r="149" spans="2:17" x14ac:dyDescent="0.3">
      <c r="B149" s="12">
        <v>21</v>
      </c>
      <c r="C149" s="13">
        <v>40143.89</v>
      </c>
      <c r="D149" s="13">
        <v>41613.19</v>
      </c>
      <c r="E149" s="13">
        <v>1469.3</v>
      </c>
      <c r="F149" s="13">
        <v>40143.89</v>
      </c>
      <c r="G149" s="14">
        <v>0</v>
      </c>
      <c r="H149" s="10"/>
      <c r="I149" s="10"/>
      <c r="J149" s="10"/>
      <c r="K149" s="10"/>
      <c r="L149" s="2"/>
      <c r="M149" s="10"/>
      <c r="N149" s="10"/>
      <c r="O149" s="10"/>
      <c r="P149" s="10"/>
      <c r="Q149" s="2"/>
    </row>
    <row r="150" spans="2:17" x14ac:dyDescent="0.3">
      <c r="B150" s="15"/>
      <c r="C150" s="13">
        <f>$C$129</f>
        <v>650000</v>
      </c>
      <c r="D150" s="13">
        <f>SUM(D129:D149)</f>
        <v>940034.85999999987</v>
      </c>
      <c r="E150" s="13">
        <f>SUM(E129:E149)</f>
        <v>290034.84999999998</v>
      </c>
      <c r="F150" s="13">
        <f>SUM(F129:F149)</f>
        <v>649999.99000000011</v>
      </c>
      <c r="G150" s="14">
        <f>G149</f>
        <v>0</v>
      </c>
      <c r="H150" s="10"/>
      <c r="I150" s="10"/>
      <c r="J150" s="10"/>
      <c r="K150" s="10"/>
      <c r="L150" s="2"/>
      <c r="M150" s="10"/>
      <c r="N150" s="10"/>
      <c r="O150" s="10"/>
      <c r="P150" s="10"/>
      <c r="Q150" s="2"/>
    </row>
    <row r="151" spans="2:17" x14ac:dyDescent="0.3">
      <c r="C151" s="10"/>
      <c r="D151" s="10"/>
      <c r="E151" s="10"/>
      <c r="F151" s="10"/>
      <c r="G151" s="2"/>
      <c r="H151" s="10"/>
      <c r="I151" s="10"/>
      <c r="J151" s="10"/>
      <c r="K151" s="10"/>
      <c r="L151" s="2"/>
      <c r="M151" s="10"/>
      <c r="N151" s="10"/>
      <c r="O151" s="10"/>
      <c r="P151" s="10"/>
      <c r="Q151" s="2"/>
    </row>
    <row r="152" spans="2:17" x14ac:dyDescent="0.3">
      <c r="C152" s="10"/>
      <c r="D152" s="10"/>
      <c r="E152" s="10"/>
      <c r="F152" s="10"/>
      <c r="G152" s="2"/>
      <c r="H152" s="10"/>
      <c r="I152" s="10"/>
      <c r="J152" s="10"/>
      <c r="K152" s="10"/>
      <c r="L152" s="2"/>
      <c r="M152" s="10"/>
      <c r="N152" s="10"/>
      <c r="O152" s="10"/>
      <c r="P152" s="10"/>
      <c r="Q152" s="2"/>
    </row>
    <row r="153" spans="2:17" x14ac:dyDescent="0.3">
      <c r="C153" s="10"/>
      <c r="D153" s="10"/>
      <c r="E153" s="10"/>
      <c r="F153" s="10"/>
      <c r="G153" s="2"/>
      <c r="H153" s="10"/>
      <c r="I153" s="10"/>
      <c r="J153" s="10"/>
      <c r="K153" s="10"/>
      <c r="L153" s="2"/>
      <c r="M153" s="10"/>
      <c r="N153" s="10"/>
      <c r="O153" s="10"/>
      <c r="P153" s="10"/>
      <c r="Q153" s="2"/>
    </row>
    <row r="154" spans="2:17" x14ac:dyDescent="0.3">
      <c r="C154" s="10"/>
      <c r="D154" s="10"/>
      <c r="E154" s="10"/>
      <c r="F154" s="10"/>
      <c r="G154" s="2"/>
      <c r="H154" s="10"/>
      <c r="I154" s="10"/>
      <c r="J154" s="10"/>
      <c r="K154" s="10"/>
      <c r="L154" s="2"/>
      <c r="M154" s="10"/>
      <c r="N154" s="10"/>
      <c r="O154" s="10"/>
      <c r="P154" s="10"/>
      <c r="Q154" s="2"/>
    </row>
    <row r="155" spans="2:17" ht="16.95" customHeight="1" x14ac:dyDescent="0.3">
      <c r="B155" s="25" t="s">
        <v>72</v>
      </c>
      <c r="C155" s="26" t="s">
        <v>73</v>
      </c>
      <c r="D155" s="26"/>
      <c r="E155" s="26"/>
      <c r="F155" s="26"/>
      <c r="G155" s="26"/>
      <c r="H155" s="26" t="s">
        <v>65</v>
      </c>
      <c r="I155" s="26"/>
      <c r="J155" s="26"/>
      <c r="K155" s="26"/>
      <c r="L155" s="26"/>
    </row>
    <row r="156" spans="2:17" x14ac:dyDescent="0.3">
      <c r="B156" s="7" t="s">
        <v>42</v>
      </c>
      <c r="C156" s="8" t="s">
        <v>43</v>
      </c>
      <c r="D156" s="8" t="s">
        <v>44</v>
      </c>
      <c r="E156" s="8" t="s">
        <v>45</v>
      </c>
      <c r="F156" s="8" t="s">
        <v>46</v>
      </c>
      <c r="G156" s="7" t="s">
        <v>47</v>
      </c>
      <c r="H156" s="8" t="s">
        <v>43</v>
      </c>
      <c r="I156" s="8" t="s">
        <v>44</v>
      </c>
      <c r="J156" s="8" t="s">
        <v>45</v>
      </c>
      <c r="K156" s="8" t="s">
        <v>46</v>
      </c>
      <c r="L156" s="7" t="s">
        <v>47</v>
      </c>
    </row>
    <row r="157" spans="2:17" x14ac:dyDescent="0.3">
      <c r="B157">
        <v>1</v>
      </c>
      <c r="C157" s="5">
        <v>500000</v>
      </c>
      <c r="D157" s="5">
        <v>21758.33</v>
      </c>
      <c r="E157" s="5">
        <v>21758.33</v>
      </c>
      <c r="F157" s="5">
        <v>0</v>
      </c>
      <c r="G157" s="2">
        <v>500000</v>
      </c>
      <c r="H157" s="5">
        <v>150000</v>
      </c>
      <c r="I157" s="5">
        <v>1030</v>
      </c>
      <c r="J157" s="5">
        <v>1030</v>
      </c>
      <c r="K157" s="5">
        <v>0</v>
      </c>
      <c r="L157" s="2">
        <v>150000</v>
      </c>
    </row>
    <row r="158" spans="2:17" x14ac:dyDescent="0.3">
      <c r="B158">
        <v>2</v>
      </c>
      <c r="C158" s="5">
        <v>500000</v>
      </c>
      <c r="D158" s="5">
        <v>40768.839999999997</v>
      </c>
      <c r="E158" s="5">
        <v>18477.259999999998</v>
      </c>
      <c r="F158" s="5">
        <v>22291.58</v>
      </c>
      <c r="G158" s="2">
        <v>477708.42</v>
      </c>
      <c r="H158" s="5">
        <v>150000</v>
      </c>
      <c r="I158" s="5">
        <v>5231.16</v>
      </c>
      <c r="J158" s="5">
        <v>1527.55</v>
      </c>
      <c r="K158" s="5">
        <v>3703.61</v>
      </c>
      <c r="L158" s="2">
        <v>146296.39000000001</v>
      </c>
    </row>
    <row r="159" spans="2:17" x14ac:dyDescent="0.3">
      <c r="B159">
        <v>3</v>
      </c>
      <c r="C159" s="5">
        <v>477708.42</v>
      </c>
      <c r="D159" s="5">
        <v>40768.839999999997</v>
      </c>
      <c r="E159" s="5">
        <v>17631.419999999998</v>
      </c>
      <c r="F159" s="5">
        <v>23137.42</v>
      </c>
      <c r="G159" s="2">
        <v>454571</v>
      </c>
      <c r="H159" s="5">
        <v>146296.39000000001</v>
      </c>
      <c r="I159" s="5">
        <v>5231.16</v>
      </c>
      <c r="J159" s="5">
        <v>1489.22</v>
      </c>
      <c r="K159" s="5">
        <v>3741.94</v>
      </c>
      <c r="L159" s="2">
        <v>142554.45000000001</v>
      </c>
    </row>
    <row r="160" spans="2:17" x14ac:dyDescent="0.3">
      <c r="B160">
        <v>4</v>
      </c>
      <c r="C160" s="5">
        <v>454571</v>
      </c>
      <c r="D160" s="5">
        <v>40768.839999999997</v>
      </c>
      <c r="E160" s="5">
        <v>16753.48</v>
      </c>
      <c r="F160" s="5">
        <v>24015.360000000001</v>
      </c>
      <c r="G160" s="2">
        <v>430555.64</v>
      </c>
      <c r="H160" s="5">
        <v>142554.45000000001</v>
      </c>
      <c r="I160" s="5">
        <v>5231.16</v>
      </c>
      <c r="J160" s="5">
        <v>1450.5</v>
      </c>
      <c r="K160" s="5">
        <v>3780.66</v>
      </c>
      <c r="L160" s="2">
        <v>138773.79</v>
      </c>
    </row>
    <row r="161" spans="2:12" x14ac:dyDescent="0.3">
      <c r="B161">
        <v>5</v>
      </c>
      <c r="C161" s="5">
        <v>430555.64</v>
      </c>
      <c r="D161" s="5">
        <v>40768.839999999997</v>
      </c>
      <c r="E161" s="5">
        <v>15842.24</v>
      </c>
      <c r="F161" s="5">
        <v>24926.6</v>
      </c>
      <c r="G161" s="2">
        <v>405629.04</v>
      </c>
      <c r="H161" s="5">
        <v>138773.79</v>
      </c>
      <c r="I161" s="5">
        <v>5231.16</v>
      </c>
      <c r="J161" s="5">
        <v>1411.37</v>
      </c>
      <c r="K161" s="5">
        <v>3819.79</v>
      </c>
      <c r="L161" s="2">
        <v>134954</v>
      </c>
    </row>
    <row r="162" spans="2:12" x14ac:dyDescent="0.3">
      <c r="B162">
        <v>6</v>
      </c>
      <c r="C162" s="5">
        <v>405629.04</v>
      </c>
      <c r="D162" s="5">
        <v>40768.839999999997</v>
      </c>
      <c r="E162" s="5">
        <v>14896.42</v>
      </c>
      <c r="F162" s="5">
        <v>25872.42</v>
      </c>
      <c r="G162" s="2">
        <v>379756.62</v>
      </c>
      <c r="H162" s="5">
        <v>134954</v>
      </c>
      <c r="I162" s="5">
        <v>5231.16</v>
      </c>
      <c r="J162" s="5">
        <v>1371.84</v>
      </c>
      <c r="K162" s="5">
        <v>3859.32</v>
      </c>
      <c r="L162" s="2">
        <v>131094.68</v>
      </c>
    </row>
    <row r="163" spans="2:12" x14ac:dyDescent="0.3">
      <c r="B163">
        <v>7</v>
      </c>
      <c r="C163" s="5">
        <v>379756.62</v>
      </c>
      <c r="D163" s="5">
        <v>40768.839999999997</v>
      </c>
      <c r="E163" s="5">
        <v>13914.7</v>
      </c>
      <c r="F163" s="5">
        <v>26854.14</v>
      </c>
      <c r="G163" s="2">
        <v>352902.48</v>
      </c>
      <c r="H163" s="5">
        <v>131094.68</v>
      </c>
      <c r="I163" s="5">
        <v>5231.16</v>
      </c>
      <c r="J163" s="5">
        <v>1331.9</v>
      </c>
      <c r="K163" s="5">
        <v>3899.26</v>
      </c>
      <c r="L163" s="2">
        <v>127195.42</v>
      </c>
    </row>
    <row r="164" spans="2:12" x14ac:dyDescent="0.3">
      <c r="B164">
        <v>8</v>
      </c>
      <c r="C164" s="5">
        <v>352902.48</v>
      </c>
      <c r="D164" s="5">
        <v>40768.839999999997</v>
      </c>
      <c r="E164" s="5">
        <v>12895.74</v>
      </c>
      <c r="F164" s="5">
        <v>27873.1</v>
      </c>
      <c r="G164" s="2">
        <v>325029.38</v>
      </c>
      <c r="H164" s="5">
        <v>127195.42</v>
      </c>
      <c r="I164" s="5">
        <v>5231.16</v>
      </c>
      <c r="J164" s="5">
        <v>1291.55</v>
      </c>
      <c r="K164" s="5">
        <v>3939.61</v>
      </c>
      <c r="L164" s="2">
        <v>123255.81</v>
      </c>
    </row>
    <row r="165" spans="2:12" x14ac:dyDescent="0.3">
      <c r="B165">
        <v>9</v>
      </c>
      <c r="C165" s="5">
        <v>325029.38</v>
      </c>
      <c r="D165" s="5">
        <v>40768.839999999997</v>
      </c>
      <c r="E165" s="5">
        <v>11838.12</v>
      </c>
      <c r="F165" s="5">
        <v>28930.720000000001</v>
      </c>
      <c r="G165" s="2">
        <v>296098.65999999997</v>
      </c>
      <c r="H165" s="5">
        <v>123255.81</v>
      </c>
      <c r="I165" s="5">
        <v>5231.16</v>
      </c>
      <c r="J165" s="5">
        <v>1250.78</v>
      </c>
      <c r="K165" s="5">
        <v>3980.38</v>
      </c>
      <c r="L165" s="2">
        <v>119275.43</v>
      </c>
    </row>
    <row r="166" spans="2:12" x14ac:dyDescent="0.3">
      <c r="B166" s="3">
        <v>10</v>
      </c>
      <c r="C166" s="6">
        <v>296098.65999999997</v>
      </c>
      <c r="D166" s="6">
        <v>40768.839999999997</v>
      </c>
      <c r="E166" s="6">
        <v>10740.36</v>
      </c>
      <c r="F166" s="6">
        <v>30028.48</v>
      </c>
      <c r="G166" s="4">
        <v>266070.17</v>
      </c>
      <c r="H166" s="6">
        <v>119275.43</v>
      </c>
      <c r="I166" s="6">
        <v>5231.16</v>
      </c>
      <c r="J166" s="6">
        <v>1209.5899999999999</v>
      </c>
      <c r="K166" s="6">
        <v>4021.57</v>
      </c>
      <c r="L166" s="4">
        <v>115253.85</v>
      </c>
    </row>
    <row r="167" spans="2:12" x14ac:dyDescent="0.3">
      <c r="B167">
        <v>11</v>
      </c>
      <c r="C167" s="5">
        <v>266070.17</v>
      </c>
      <c r="D167" s="5">
        <v>28650</v>
      </c>
      <c r="E167" s="5">
        <v>9600.9500000000007</v>
      </c>
      <c r="F167" s="5">
        <v>19049.05</v>
      </c>
      <c r="G167" s="2">
        <v>247021.12</v>
      </c>
      <c r="H167" s="19">
        <v>115253.85</v>
      </c>
      <c r="I167" s="5">
        <v>17350</v>
      </c>
      <c r="J167" s="5">
        <v>6850.77</v>
      </c>
      <c r="K167" s="5">
        <v>10499.23</v>
      </c>
      <c r="L167" s="2">
        <v>104754.62</v>
      </c>
    </row>
    <row r="168" spans="2:12" x14ac:dyDescent="0.3">
      <c r="B168">
        <v>12</v>
      </c>
      <c r="C168" s="5">
        <v>247021.12</v>
      </c>
      <c r="D168" s="5">
        <v>28650</v>
      </c>
      <c r="E168" s="5">
        <v>8878.14</v>
      </c>
      <c r="F168" s="5">
        <v>19771.86</v>
      </c>
      <c r="G168" s="2">
        <v>227249.27</v>
      </c>
      <c r="H168" s="5">
        <v>104754.62</v>
      </c>
      <c r="I168" s="5">
        <v>17350</v>
      </c>
      <c r="J168" s="5">
        <v>6203.2</v>
      </c>
      <c r="K168" s="5">
        <v>11146.79</v>
      </c>
      <c r="L168" s="2">
        <v>93607.83</v>
      </c>
    </row>
    <row r="169" spans="2:12" x14ac:dyDescent="0.3">
      <c r="B169">
        <v>13</v>
      </c>
      <c r="C169" s="5">
        <v>227249.27</v>
      </c>
      <c r="D169" s="5">
        <v>28650</v>
      </c>
      <c r="E169" s="5">
        <v>8127.91</v>
      </c>
      <c r="F169" s="5">
        <v>20522.09</v>
      </c>
      <c r="G169" s="2">
        <v>206727.18</v>
      </c>
      <c r="H169" s="5">
        <v>93607.83</v>
      </c>
      <c r="I169" s="5">
        <v>17350</v>
      </c>
      <c r="J169" s="5">
        <v>5515.69</v>
      </c>
      <c r="K169" s="5">
        <v>11834.3</v>
      </c>
      <c r="L169" s="2">
        <v>81773.53</v>
      </c>
    </row>
    <row r="170" spans="2:12" x14ac:dyDescent="0.3">
      <c r="B170">
        <v>14</v>
      </c>
      <c r="C170" s="5">
        <v>206727.18</v>
      </c>
      <c r="D170" s="5">
        <v>28650</v>
      </c>
      <c r="E170" s="5">
        <v>7349.22</v>
      </c>
      <c r="F170" s="5">
        <v>21300.78</v>
      </c>
      <c r="G170" s="2">
        <v>185426.4</v>
      </c>
      <c r="H170" s="5">
        <v>81773.53</v>
      </c>
      <c r="I170" s="5">
        <v>17350</v>
      </c>
      <c r="J170" s="5">
        <v>4785.78</v>
      </c>
      <c r="K170" s="5">
        <v>12564.22</v>
      </c>
      <c r="L170" s="2">
        <v>69209.31</v>
      </c>
    </row>
    <row r="171" spans="2:12" x14ac:dyDescent="0.3">
      <c r="B171">
        <v>15</v>
      </c>
      <c r="C171" s="5">
        <v>185426.4</v>
      </c>
      <c r="D171" s="5">
        <v>26262.5</v>
      </c>
      <c r="E171" s="5">
        <v>6027.5</v>
      </c>
      <c r="F171" s="5">
        <v>20235</v>
      </c>
      <c r="G171" s="2">
        <v>165191.4</v>
      </c>
      <c r="H171" s="5">
        <v>69209.31</v>
      </c>
      <c r="I171" s="5">
        <v>19737.5</v>
      </c>
      <c r="J171" s="5">
        <v>4010.85</v>
      </c>
      <c r="K171" s="5">
        <v>15726.65</v>
      </c>
      <c r="L171" s="2">
        <v>53482.66</v>
      </c>
    </row>
    <row r="172" spans="2:12" x14ac:dyDescent="0.3">
      <c r="B172" s="15"/>
      <c r="C172" s="13">
        <f>C157</f>
        <v>500000</v>
      </c>
      <c r="D172" s="16">
        <f>SUM(D157:D171)</f>
        <v>529540.3899999999</v>
      </c>
      <c r="E172" s="13">
        <f>SUM(E157:E171)</f>
        <v>194731.79000000004</v>
      </c>
      <c r="F172" s="13">
        <f>SUM(F157:F171)</f>
        <v>334808.59999999998</v>
      </c>
      <c r="G172" s="14">
        <f>G171</f>
        <v>165191.4</v>
      </c>
      <c r="H172" s="13">
        <f>$H$4</f>
        <v>150000</v>
      </c>
      <c r="I172" s="13">
        <f>SUM(I157:I171)</f>
        <v>137247.94</v>
      </c>
      <c r="J172" s="13">
        <f>SUM(J157:J171)</f>
        <v>40730.589999999997</v>
      </c>
      <c r="K172" s="13">
        <f>SUM(K157:K171)</f>
        <v>96517.33</v>
      </c>
      <c r="L172" s="14">
        <f>L171</f>
        <v>53482.66</v>
      </c>
    </row>
    <row r="173" spans="2:12" x14ac:dyDescent="0.3">
      <c r="B173" s="7"/>
      <c r="C173" s="26" t="s">
        <v>66</v>
      </c>
      <c r="D173" s="26"/>
      <c r="E173" s="26"/>
      <c r="F173" s="26"/>
      <c r="G173" s="26"/>
    </row>
    <row r="174" spans="2:12" x14ac:dyDescent="0.3">
      <c r="B174" s="7" t="s">
        <v>42</v>
      </c>
      <c r="C174" s="8" t="s">
        <v>43</v>
      </c>
      <c r="D174" s="8" t="s">
        <v>44</v>
      </c>
      <c r="E174" s="8" t="s">
        <v>45</v>
      </c>
      <c r="F174" s="8" t="s">
        <v>46</v>
      </c>
      <c r="G174" s="7" t="s">
        <v>47</v>
      </c>
    </row>
    <row r="175" spans="2:12" x14ac:dyDescent="0.3">
      <c r="B175">
        <v>1</v>
      </c>
      <c r="C175" s="5">
        <f t="shared" ref="C175:C189" si="21">C157+H157</f>
        <v>650000</v>
      </c>
      <c r="D175" s="5">
        <f t="shared" ref="D175:D189" si="22">D157+I157</f>
        <v>22788.33</v>
      </c>
      <c r="E175" s="5">
        <f t="shared" ref="E175:E189" si="23">E157+J157</f>
        <v>22788.33</v>
      </c>
      <c r="F175" s="5">
        <f t="shared" ref="F175:F189" si="24">F157+K157</f>
        <v>0</v>
      </c>
      <c r="G175" s="2">
        <f t="shared" ref="G175:G189" si="25">G157+L157</f>
        <v>650000</v>
      </c>
    </row>
    <row r="176" spans="2:12" x14ac:dyDescent="0.3">
      <c r="B176">
        <v>2</v>
      </c>
      <c r="C176" s="5">
        <f t="shared" si="21"/>
        <v>650000</v>
      </c>
      <c r="D176" s="5">
        <f t="shared" si="22"/>
        <v>46000</v>
      </c>
      <c r="E176" s="5">
        <f t="shared" si="23"/>
        <v>20004.809999999998</v>
      </c>
      <c r="F176" s="5">
        <f t="shared" si="24"/>
        <v>25995.190000000002</v>
      </c>
      <c r="G176" s="2">
        <f t="shared" si="25"/>
        <v>624004.81000000006</v>
      </c>
    </row>
    <row r="177" spans="2:7" x14ac:dyDescent="0.3">
      <c r="B177">
        <v>3</v>
      </c>
      <c r="C177" s="5">
        <f t="shared" si="21"/>
        <v>624004.81000000006</v>
      </c>
      <c r="D177" s="5">
        <f t="shared" si="22"/>
        <v>46000</v>
      </c>
      <c r="E177" s="5">
        <f t="shared" si="23"/>
        <v>19120.64</v>
      </c>
      <c r="F177" s="5">
        <f t="shared" si="24"/>
        <v>26879.359999999997</v>
      </c>
      <c r="G177" s="2">
        <f t="shared" si="25"/>
        <v>597125.44999999995</v>
      </c>
    </row>
    <row r="178" spans="2:7" x14ac:dyDescent="0.3">
      <c r="B178">
        <v>4</v>
      </c>
      <c r="C178" s="5">
        <f t="shared" si="21"/>
        <v>597125.44999999995</v>
      </c>
      <c r="D178" s="5">
        <f t="shared" si="22"/>
        <v>46000</v>
      </c>
      <c r="E178" s="5">
        <f t="shared" si="23"/>
        <v>18203.98</v>
      </c>
      <c r="F178" s="5">
        <f t="shared" si="24"/>
        <v>27796.02</v>
      </c>
      <c r="G178" s="2">
        <f t="shared" si="25"/>
        <v>569329.43000000005</v>
      </c>
    </row>
    <row r="179" spans="2:7" x14ac:dyDescent="0.3">
      <c r="B179">
        <v>5</v>
      </c>
      <c r="C179" s="5">
        <f t="shared" si="21"/>
        <v>569329.43000000005</v>
      </c>
      <c r="D179" s="5">
        <f t="shared" si="22"/>
        <v>46000</v>
      </c>
      <c r="E179" s="5">
        <f t="shared" si="23"/>
        <v>17253.61</v>
      </c>
      <c r="F179" s="5">
        <f t="shared" si="24"/>
        <v>28746.39</v>
      </c>
      <c r="G179" s="2">
        <f t="shared" si="25"/>
        <v>540583.04</v>
      </c>
    </row>
    <row r="180" spans="2:7" x14ac:dyDescent="0.3">
      <c r="B180">
        <v>6</v>
      </c>
      <c r="C180" s="5">
        <f t="shared" si="21"/>
        <v>540583.04</v>
      </c>
      <c r="D180" s="5">
        <f t="shared" si="22"/>
        <v>46000</v>
      </c>
      <c r="E180" s="5">
        <f t="shared" si="23"/>
        <v>16268.26</v>
      </c>
      <c r="F180" s="5">
        <f t="shared" si="24"/>
        <v>29731.739999999998</v>
      </c>
      <c r="G180" s="2">
        <f t="shared" si="25"/>
        <v>510851.3</v>
      </c>
    </row>
    <row r="181" spans="2:7" x14ac:dyDescent="0.3">
      <c r="B181">
        <v>7</v>
      </c>
      <c r="C181" s="5">
        <f t="shared" si="21"/>
        <v>510851.3</v>
      </c>
      <c r="D181" s="5">
        <f t="shared" si="22"/>
        <v>46000</v>
      </c>
      <c r="E181" s="5">
        <f t="shared" si="23"/>
        <v>15246.6</v>
      </c>
      <c r="F181" s="5">
        <f t="shared" si="24"/>
        <v>30753.4</v>
      </c>
      <c r="G181" s="2">
        <f t="shared" si="25"/>
        <v>480097.89999999997</v>
      </c>
    </row>
    <row r="182" spans="2:7" x14ac:dyDescent="0.3">
      <c r="B182">
        <v>8</v>
      </c>
      <c r="C182" s="5">
        <f t="shared" si="21"/>
        <v>480097.89999999997</v>
      </c>
      <c r="D182" s="5">
        <f t="shared" si="22"/>
        <v>46000</v>
      </c>
      <c r="E182" s="5">
        <f t="shared" si="23"/>
        <v>14187.289999999999</v>
      </c>
      <c r="F182" s="5">
        <f t="shared" si="24"/>
        <v>31812.71</v>
      </c>
      <c r="G182" s="2">
        <f t="shared" si="25"/>
        <v>448285.19</v>
      </c>
    </row>
    <row r="183" spans="2:7" x14ac:dyDescent="0.3">
      <c r="B183">
        <v>9</v>
      </c>
      <c r="C183" s="5">
        <f t="shared" si="21"/>
        <v>448285.19</v>
      </c>
      <c r="D183" s="5">
        <f t="shared" si="22"/>
        <v>46000</v>
      </c>
      <c r="E183" s="5">
        <f t="shared" si="23"/>
        <v>13088.900000000001</v>
      </c>
      <c r="F183" s="5">
        <f t="shared" si="24"/>
        <v>32911.1</v>
      </c>
      <c r="G183" s="2">
        <f t="shared" si="25"/>
        <v>415374.08999999997</v>
      </c>
    </row>
    <row r="184" spans="2:7" x14ac:dyDescent="0.3">
      <c r="B184" s="3">
        <v>10</v>
      </c>
      <c r="C184" s="6">
        <f t="shared" si="21"/>
        <v>415374.08999999997</v>
      </c>
      <c r="D184" s="6">
        <f t="shared" si="22"/>
        <v>46000</v>
      </c>
      <c r="E184" s="6">
        <f t="shared" si="23"/>
        <v>11949.95</v>
      </c>
      <c r="F184" s="6">
        <f t="shared" si="24"/>
        <v>34050.050000000003</v>
      </c>
      <c r="G184" s="4">
        <f t="shared" si="25"/>
        <v>381324.02</v>
      </c>
    </row>
    <row r="185" spans="2:7" x14ac:dyDescent="0.3">
      <c r="B185">
        <v>11</v>
      </c>
      <c r="C185" s="5">
        <f t="shared" si="21"/>
        <v>381324.02</v>
      </c>
      <c r="D185" s="5">
        <f t="shared" si="22"/>
        <v>46000</v>
      </c>
      <c r="E185" s="5">
        <f t="shared" si="23"/>
        <v>16451.72</v>
      </c>
      <c r="F185" s="5">
        <f t="shared" si="24"/>
        <v>29548.28</v>
      </c>
      <c r="G185" s="2">
        <f t="shared" si="25"/>
        <v>351775.74</v>
      </c>
    </row>
    <row r="186" spans="2:7" x14ac:dyDescent="0.3">
      <c r="B186">
        <v>12</v>
      </c>
      <c r="C186" s="5">
        <f t="shared" si="21"/>
        <v>351775.74</v>
      </c>
      <c r="D186" s="5">
        <f t="shared" si="22"/>
        <v>46000</v>
      </c>
      <c r="E186" s="5">
        <f t="shared" si="23"/>
        <v>15081.34</v>
      </c>
      <c r="F186" s="5">
        <f t="shared" si="24"/>
        <v>30918.65</v>
      </c>
      <c r="G186" s="2">
        <f t="shared" si="25"/>
        <v>320857.09999999998</v>
      </c>
    </row>
    <row r="187" spans="2:7" x14ac:dyDescent="0.3">
      <c r="B187">
        <v>13</v>
      </c>
      <c r="C187" s="5">
        <f t="shared" si="21"/>
        <v>320857.09999999998</v>
      </c>
      <c r="D187" s="5">
        <f t="shared" si="22"/>
        <v>46000</v>
      </c>
      <c r="E187" s="5">
        <f t="shared" si="23"/>
        <v>13643.599999999999</v>
      </c>
      <c r="F187" s="5">
        <f t="shared" si="24"/>
        <v>32356.39</v>
      </c>
      <c r="G187" s="2">
        <f t="shared" si="25"/>
        <v>288500.70999999996</v>
      </c>
    </row>
    <row r="188" spans="2:7" x14ac:dyDescent="0.3">
      <c r="B188">
        <v>14</v>
      </c>
      <c r="C188" s="5">
        <f t="shared" si="21"/>
        <v>288500.70999999996</v>
      </c>
      <c r="D188" s="5">
        <f t="shared" si="22"/>
        <v>46000</v>
      </c>
      <c r="E188" s="5">
        <f t="shared" si="23"/>
        <v>12135</v>
      </c>
      <c r="F188" s="5">
        <f t="shared" si="24"/>
        <v>33865</v>
      </c>
      <c r="G188" s="2">
        <f t="shared" si="25"/>
        <v>254635.71</v>
      </c>
    </row>
    <row r="189" spans="2:7" x14ac:dyDescent="0.3">
      <c r="B189" s="3">
        <v>15</v>
      </c>
      <c r="C189" s="6">
        <f t="shared" si="21"/>
        <v>254635.71</v>
      </c>
      <c r="D189" s="6">
        <f t="shared" si="22"/>
        <v>46000</v>
      </c>
      <c r="E189" s="6">
        <f t="shared" si="23"/>
        <v>10038.35</v>
      </c>
      <c r="F189" s="6">
        <f t="shared" si="24"/>
        <v>35961.65</v>
      </c>
      <c r="G189" s="4">
        <f t="shared" si="25"/>
        <v>218674.06</v>
      </c>
    </row>
    <row r="190" spans="2:7" x14ac:dyDescent="0.3">
      <c r="B190">
        <v>16</v>
      </c>
      <c r="C190" s="5">
        <v>218674.06</v>
      </c>
      <c r="D190" s="5">
        <v>46000</v>
      </c>
      <c r="E190" s="5">
        <v>12480.65</v>
      </c>
      <c r="F190" s="5">
        <v>33519.35</v>
      </c>
      <c r="G190" s="2">
        <v>185154.71</v>
      </c>
    </row>
    <row r="191" spans="2:7" x14ac:dyDescent="0.3">
      <c r="B191">
        <v>17</v>
      </c>
      <c r="C191" s="5">
        <v>185154.71</v>
      </c>
      <c r="D191" s="5">
        <v>46000</v>
      </c>
      <c r="E191" s="5">
        <v>10413.25</v>
      </c>
      <c r="F191" s="5">
        <v>35586.75</v>
      </c>
      <c r="G191" s="2">
        <v>149567.96</v>
      </c>
    </row>
    <row r="192" spans="2:7" x14ac:dyDescent="0.3">
      <c r="B192">
        <v>18</v>
      </c>
      <c r="C192" s="5">
        <v>149567.96</v>
      </c>
      <c r="D192" s="5">
        <v>46000</v>
      </c>
      <c r="E192" s="5">
        <v>8218.34</v>
      </c>
      <c r="F192" s="5">
        <v>37781.660000000003</v>
      </c>
      <c r="G192" s="2">
        <v>111786.3</v>
      </c>
    </row>
    <row r="193" spans="2:17" x14ac:dyDescent="0.3">
      <c r="B193">
        <v>19</v>
      </c>
      <c r="C193" s="5">
        <v>111786.3</v>
      </c>
      <c r="D193" s="5">
        <v>46000</v>
      </c>
      <c r="E193" s="5">
        <v>5888.05</v>
      </c>
      <c r="F193" s="5">
        <v>40111.949999999997</v>
      </c>
      <c r="G193" s="2">
        <v>71674.350000000006</v>
      </c>
    </row>
    <row r="194" spans="2:17" x14ac:dyDescent="0.3">
      <c r="B194">
        <v>20</v>
      </c>
      <c r="C194" s="5">
        <v>71674.350000000006</v>
      </c>
      <c r="D194" s="5">
        <v>46000</v>
      </c>
      <c r="E194" s="5">
        <v>3414.03</v>
      </c>
      <c r="F194" s="5">
        <v>42585.97</v>
      </c>
      <c r="G194" s="2">
        <v>29088.37</v>
      </c>
    </row>
    <row r="195" spans="2:17" x14ac:dyDescent="0.3">
      <c r="B195">
        <v>21</v>
      </c>
      <c r="C195" s="5">
        <v>29088.37</v>
      </c>
      <c r="D195" s="5">
        <v>29891.88</v>
      </c>
      <c r="E195" s="5">
        <v>803.5</v>
      </c>
      <c r="F195" s="5">
        <v>29088.37</v>
      </c>
      <c r="G195" s="2">
        <v>0</v>
      </c>
    </row>
    <row r="196" spans="2:17" x14ac:dyDescent="0.3">
      <c r="B196" s="12"/>
      <c r="C196" s="13">
        <f>C175</f>
        <v>650000</v>
      </c>
      <c r="D196" s="13">
        <f>SUM(D175:D195)</f>
        <v>926680.21000000008</v>
      </c>
      <c r="E196" s="13">
        <f>SUM(E175:E195)</f>
        <v>276680.2</v>
      </c>
      <c r="F196" s="13">
        <f>SUM(F175:F195)</f>
        <v>649999.98</v>
      </c>
      <c r="G196" s="14">
        <f>G195</f>
        <v>0</v>
      </c>
    </row>
    <row r="198" spans="2:17" x14ac:dyDescent="0.3">
      <c r="C198" s="10"/>
      <c r="D198" s="18"/>
      <c r="E198" s="10"/>
      <c r="F198" s="10"/>
      <c r="G198" s="10"/>
    </row>
    <row r="199" spans="2:17" x14ac:dyDescent="0.3">
      <c r="C199" s="10"/>
      <c r="D199" s="18"/>
      <c r="E199" s="10"/>
      <c r="F199" s="10"/>
      <c r="G199" s="10"/>
    </row>
    <row r="200" spans="2:17" x14ac:dyDescent="0.3">
      <c r="C200" s="10"/>
      <c r="D200" s="10"/>
      <c r="E200" s="10"/>
      <c r="F200" s="10"/>
      <c r="G200" s="2"/>
      <c r="H200" s="10"/>
      <c r="I200" s="10"/>
      <c r="J200" s="10"/>
      <c r="K200" s="10"/>
      <c r="L200" s="2"/>
      <c r="M200" s="10"/>
      <c r="N200" s="10"/>
      <c r="O200" s="10"/>
      <c r="P200" s="10"/>
      <c r="Q200" s="2"/>
    </row>
    <row r="201" spans="2:17" x14ac:dyDescent="0.3">
      <c r="C201" s="10"/>
      <c r="D201" s="10"/>
      <c r="E201" s="10"/>
      <c r="F201" s="10"/>
      <c r="G201" s="2"/>
      <c r="H201" s="10"/>
      <c r="I201" s="10"/>
      <c r="J201" s="10"/>
      <c r="K201" s="10"/>
      <c r="L201" s="2"/>
      <c r="M201" s="10"/>
      <c r="N201" s="10"/>
      <c r="O201" s="10"/>
      <c r="P201" s="10"/>
      <c r="Q201" s="2"/>
    </row>
    <row r="202" spans="2:17" x14ac:dyDescent="0.3">
      <c r="C202" s="10"/>
      <c r="D202" s="10"/>
      <c r="E202" s="10"/>
      <c r="F202" s="10"/>
      <c r="G202" s="2"/>
      <c r="H202" s="10"/>
      <c r="I202" s="10"/>
      <c r="J202" s="10"/>
      <c r="K202" s="10"/>
      <c r="L202" s="2"/>
      <c r="M202" s="10"/>
      <c r="N202" s="10"/>
      <c r="O202" s="10"/>
      <c r="P202" s="10"/>
      <c r="Q202" s="2"/>
    </row>
    <row r="203" spans="2:17" x14ac:dyDescent="0.3">
      <c r="C203" s="10"/>
      <c r="D203" s="10"/>
      <c r="E203" s="10"/>
      <c r="F203" s="10"/>
      <c r="G203" s="2"/>
      <c r="H203" s="10"/>
      <c r="I203" s="10"/>
      <c r="J203" s="10"/>
      <c r="K203" s="10"/>
      <c r="L203" s="2"/>
      <c r="M203" s="10"/>
      <c r="N203" s="10"/>
      <c r="O203" s="10"/>
      <c r="P203" s="10"/>
      <c r="Q203" s="2"/>
    </row>
    <row r="204" spans="2:17" ht="16.95" customHeight="1" x14ac:dyDescent="0.3">
      <c r="B204" s="25" t="s">
        <v>74</v>
      </c>
      <c r="C204" s="26" t="s">
        <v>75</v>
      </c>
      <c r="D204" s="26"/>
      <c r="E204" s="26"/>
      <c r="F204" s="26"/>
      <c r="G204" s="26"/>
      <c r="H204" s="26" t="s">
        <v>65</v>
      </c>
      <c r="I204" s="26"/>
      <c r="J204" s="26"/>
      <c r="K204" s="26"/>
      <c r="L204" s="26"/>
    </row>
    <row r="205" spans="2:17" x14ac:dyDescent="0.3">
      <c r="B205" s="7" t="s">
        <v>42</v>
      </c>
      <c r="C205" s="8" t="s">
        <v>43</v>
      </c>
      <c r="D205" s="8" t="s">
        <v>44</v>
      </c>
      <c r="E205" s="8" t="s">
        <v>45</v>
      </c>
      <c r="F205" s="8" t="s">
        <v>46</v>
      </c>
      <c r="G205" s="7" t="s">
        <v>47</v>
      </c>
      <c r="H205" s="8" t="s">
        <v>43</v>
      </c>
      <c r="I205" s="8" t="s">
        <v>44</v>
      </c>
      <c r="J205" s="8" t="s">
        <v>45</v>
      </c>
      <c r="K205" s="8" t="s">
        <v>46</v>
      </c>
      <c r="L205" s="7" t="s">
        <v>47</v>
      </c>
    </row>
    <row r="206" spans="2:17" x14ac:dyDescent="0.3">
      <c r="B206">
        <v>1</v>
      </c>
      <c r="C206" s="5">
        <v>492000</v>
      </c>
      <c r="D206" s="5">
        <v>21123.200000000001</v>
      </c>
      <c r="E206" s="5">
        <v>21123.200000000001</v>
      </c>
      <c r="F206" s="5">
        <v>0</v>
      </c>
      <c r="G206" s="2">
        <v>492000</v>
      </c>
      <c r="H206" s="5">
        <v>150000</v>
      </c>
      <c r="I206" s="5">
        <v>1030</v>
      </c>
      <c r="J206" s="5">
        <v>1030</v>
      </c>
      <c r="K206" s="5">
        <v>0</v>
      </c>
      <c r="L206" s="2">
        <v>150000</v>
      </c>
    </row>
    <row r="207" spans="2:17" x14ac:dyDescent="0.3">
      <c r="B207">
        <v>2</v>
      </c>
      <c r="C207" s="5">
        <v>492000</v>
      </c>
      <c r="D207" s="5">
        <v>40768.839999999997</v>
      </c>
      <c r="E207" s="5">
        <v>17912.77</v>
      </c>
      <c r="F207" s="5">
        <v>22856.07</v>
      </c>
      <c r="G207" s="2">
        <v>469143.93</v>
      </c>
      <c r="H207" s="5">
        <v>150000</v>
      </c>
      <c r="I207" s="5">
        <v>5231.16</v>
      </c>
      <c r="J207" s="5">
        <v>1527.55</v>
      </c>
      <c r="K207" s="5">
        <v>3703.61</v>
      </c>
      <c r="L207" s="2">
        <v>146296.39000000001</v>
      </c>
    </row>
    <row r="208" spans="2:17" x14ac:dyDescent="0.3">
      <c r="B208">
        <v>3</v>
      </c>
      <c r="C208" s="5">
        <v>469143.93</v>
      </c>
      <c r="D208" s="5">
        <v>40768.839999999997</v>
      </c>
      <c r="E208" s="5">
        <v>17057.34</v>
      </c>
      <c r="F208" s="5">
        <v>23711.5</v>
      </c>
      <c r="G208" s="2">
        <v>445432.43</v>
      </c>
      <c r="H208" s="5">
        <v>146296.39000000001</v>
      </c>
      <c r="I208" s="5">
        <v>5231.16</v>
      </c>
      <c r="J208" s="5">
        <v>1489.22</v>
      </c>
      <c r="K208" s="5">
        <v>3741.94</v>
      </c>
      <c r="L208" s="2">
        <v>142554.45000000001</v>
      </c>
    </row>
    <row r="209" spans="2:12" x14ac:dyDescent="0.3">
      <c r="B209">
        <v>4</v>
      </c>
      <c r="C209" s="5">
        <v>445432.43</v>
      </c>
      <c r="D209" s="5">
        <v>40768.839999999997</v>
      </c>
      <c r="E209" s="5">
        <v>16169.88</v>
      </c>
      <c r="F209" s="5">
        <v>24598.959999999999</v>
      </c>
      <c r="G209" s="2">
        <v>420833.47</v>
      </c>
      <c r="H209" s="5">
        <v>142554.45000000001</v>
      </c>
      <c r="I209" s="5">
        <v>5231.16</v>
      </c>
      <c r="J209" s="5">
        <v>1450.5</v>
      </c>
      <c r="K209" s="5">
        <v>3780.66</v>
      </c>
      <c r="L209" s="2">
        <v>138773.79</v>
      </c>
    </row>
    <row r="210" spans="2:12" x14ac:dyDescent="0.3">
      <c r="B210">
        <v>5</v>
      </c>
      <c r="C210" s="5">
        <v>420833.47</v>
      </c>
      <c r="D210" s="5">
        <v>40768.839999999997</v>
      </c>
      <c r="E210" s="5">
        <v>15249.22</v>
      </c>
      <c r="F210" s="5">
        <v>25519.62</v>
      </c>
      <c r="G210" s="2">
        <v>395313.85</v>
      </c>
      <c r="H210" s="5">
        <v>138773.79</v>
      </c>
      <c r="I210" s="5">
        <v>5231.16</v>
      </c>
      <c r="J210" s="5">
        <v>1411.37</v>
      </c>
      <c r="K210" s="5">
        <v>3819.79</v>
      </c>
      <c r="L210" s="2">
        <v>134954</v>
      </c>
    </row>
    <row r="211" spans="2:12" x14ac:dyDescent="0.3">
      <c r="B211">
        <v>6</v>
      </c>
      <c r="C211" s="5">
        <v>395313.85</v>
      </c>
      <c r="D211" s="5">
        <v>40768.839999999997</v>
      </c>
      <c r="E211" s="5">
        <v>14294.09</v>
      </c>
      <c r="F211" s="5">
        <v>26474.75</v>
      </c>
      <c r="G211" s="2">
        <v>368839.1</v>
      </c>
      <c r="H211" s="5">
        <v>134954</v>
      </c>
      <c r="I211" s="5">
        <v>5231.16</v>
      </c>
      <c r="J211" s="5">
        <v>1371.84</v>
      </c>
      <c r="K211" s="5">
        <v>3859.32</v>
      </c>
      <c r="L211" s="2">
        <v>131094.68</v>
      </c>
    </row>
    <row r="212" spans="2:12" x14ac:dyDescent="0.3">
      <c r="B212">
        <v>7</v>
      </c>
      <c r="C212" s="5">
        <v>368839.1</v>
      </c>
      <c r="D212" s="5">
        <v>40768.839999999997</v>
      </c>
      <c r="E212" s="5">
        <v>13303.22</v>
      </c>
      <c r="F212" s="5">
        <v>27465.62</v>
      </c>
      <c r="G212" s="2">
        <v>341373.48</v>
      </c>
      <c r="H212" s="5">
        <v>131094.68</v>
      </c>
      <c r="I212" s="5">
        <v>5231.16</v>
      </c>
      <c r="J212" s="5">
        <v>1331.9</v>
      </c>
      <c r="K212" s="5">
        <v>3899.26</v>
      </c>
      <c r="L212" s="2">
        <v>127195.42</v>
      </c>
    </row>
    <row r="213" spans="2:12" x14ac:dyDescent="0.3">
      <c r="B213">
        <v>8</v>
      </c>
      <c r="C213" s="5">
        <v>341373.48</v>
      </c>
      <c r="D213" s="5">
        <v>40768.839999999997</v>
      </c>
      <c r="E213" s="5">
        <v>12275.26</v>
      </c>
      <c r="F213" s="5">
        <v>28493.58</v>
      </c>
      <c r="G213" s="2">
        <v>312879.90000000002</v>
      </c>
      <c r="H213" s="5">
        <v>127195.42</v>
      </c>
      <c r="I213" s="5">
        <v>5231.16</v>
      </c>
      <c r="J213" s="5">
        <v>1291.55</v>
      </c>
      <c r="K213" s="5">
        <v>3939.61</v>
      </c>
      <c r="L213" s="2">
        <v>123255.81</v>
      </c>
    </row>
    <row r="214" spans="2:12" x14ac:dyDescent="0.3">
      <c r="B214">
        <v>9</v>
      </c>
      <c r="C214" s="5">
        <v>312879.90000000002</v>
      </c>
      <c r="D214" s="5">
        <v>40768.839999999997</v>
      </c>
      <c r="E214" s="5">
        <v>11208.83</v>
      </c>
      <c r="F214" s="5">
        <v>29560.01</v>
      </c>
      <c r="G214" s="2">
        <v>283319.89</v>
      </c>
      <c r="H214" s="5">
        <v>123255.81</v>
      </c>
      <c r="I214" s="5">
        <v>5231.16</v>
      </c>
      <c r="J214" s="5">
        <v>1250.78</v>
      </c>
      <c r="K214" s="5">
        <v>3980.38</v>
      </c>
      <c r="L214" s="2">
        <v>119275.43</v>
      </c>
    </row>
    <row r="215" spans="2:12" x14ac:dyDescent="0.3">
      <c r="B215" s="3">
        <v>10</v>
      </c>
      <c r="C215" s="6">
        <v>283319.89</v>
      </c>
      <c r="D215" s="6">
        <v>40768.839999999997</v>
      </c>
      <c r="E215" s="6">
        <v>10102.48</v>
      </c>
      <c r="F215" s="6">
        <v>30666.36</v>
      </c>
      <c r="G215" s="4">
        <v>252653.54</v>
      </c>
      <c r="H215" s="6">
        <v>119275.43</v>
      </c>
      <c r="I215" s="6">
        <v>5231.16</v>
      </c>
      <c r="J215" s="6">
        <v>1209.5899999999999</v>
      </c>
      <c r="K215" s="6">
        <v>4021.57</v>
      </c>
      <c r="L215" s="4">
        <v>115253.85</v>
      </c>
    </row>
    <row r="216" spans="2:12" x14ac:dyDescent="0.3">
      <c r="B216">
        <v>11</v>
      </c>
      <c r="C216" s="5">
        <v>252653.54</v>
      </c>
      <c r="D216" s="5">
        <v>29421.599999999999</v>
      </c>
      <c r="E216" s="5">
        <v>8954.73</v>
      </c>
      <c r="F216" s="5">
        <v>20466.87</v>
      </c>
      <c r="G216" s="2">
        <v>232186.67</v>
      </c>
      <c r="H216" s="19">
        <v>115253.85</v>
      </c>
      <c r="I216" s="5">
        <v>16578.400000000001</v>
      </c>
      <c r="J216" s="5">
        <v>6850.77</v>
      </c>
      <c r="K216" s="5">
        <v>9727.6299999999992</v>
      </c>
      <c r="L216" s="2">
        <v>105526.22</v>
      </c>
    </row>
    <row r="217" spans="2:12" x14ac:dyDescent="0.3">
      <c r="B217">
        <v>12</v>
      </c>
      <c r="C217" s="5">
        <v>232186.67</v>
      </c>
      <c r="D217" s="5">
        <v>29421.599999999999</v>
      </c>
      <c r="E217" s="5">
        <v>8188.72</v>
      </c>
      <c r="F217" s="5">
        <v>21232.880000000001</v>
      </c>
      <c r="G217" s="2">
        <v>210953.78</v>
      </c>
      <c r="H217" s="5">
        <v>105526.22</v>
      </c>
      <c r="I217" s="5">
        <v>16578.400000000001</v>
      </c>
      <c r="J217" s="5">
        <v>6250.79</v>
      </c>
      <c r="K217" s="5">
        <v>10327.6</v>
      </c>
      <c r="L217" s="2">
        <v>95198.62</v>
      </c>
    </row>
    <row r="218" spans="2:12" x14ac:dyDescent="0.3">
      <c r="B218">
        <v>13</v>
      </c>
      <c r="C218" s="5">
        <v>210953.78</v>
      </c>
      <c r="D218" s="5">
        <v>29421.599999999999</v>
      </c>
      <c r="E218" s="5">
        <v>7394.03</v>
      </c>
      <c r="F218" s="5">
        <v>22027.57</v>
      </c>
      <c r="G218" s="2">
        <v>188926.22</v>
      </c>
      <c r="H218" s="5">
        <v>95198.62</v>
      </c>
      <c r="I218" s="5">
        <v>16578.400000000001</v>
      </c>
      <c r="J218" s="5">
        <v>5613.81</v>
      </c>
      <c r="K218" s="5">
        <v>10964.59</v>
      </c>
      <c r="L218" s="2">
        <v>84234.03</v>
      </c>
    </row>
    <row r="219" spans="2:12" x14ac:dyDescent="0.3">
      <c r="B219">
        <v>14</v>
      </c>
      <c r="C219" s="5">
        <v>188926.22</v>
      </c>
      <c r="D219" s="5">
        <v>29421.599999999999</v>
      </c>
      <c r="E219" s="5">
        <v>6569.6</v>
      </c>
      <c r="F219" s="5">
        <v>22852</v>
      </c>
      <c r="G219" s="2">
        <v>166074.22</v>
      </c>
      <c r="H219" s="5">
        <v>84234.03</v>
      </c>
      <c r="I219" s="5">
        <v>16578.400000000001</v>
      </c>
      <c r="J219" s="5">
        <v>4937.54</v>
      </c>
      <c r="K219" s="5">
        <v>11640.86</v>
      </c>
      <c r="L219" s="2">
        <v>72593.17</v>
      </c>
    </row>
    <row r="220" spans="2:12" x14ac:dyDescent="0.3">
      <c r="B220">
        <v>15</v>
      </c>
      <c r="C220" s="5">
        <v>166074.22</v>
      </c>
      <c r="D220" s="5">
        <v>26969.8</v>
      </c>
      <c r="E220" s="5">
        <v>5271.57</v>
      </c>
      <c r="F220" s="5">
        <v>21698.23</v>
      </c>
      <c r="G220" s="2">
        <v>144375.99</v>
      </c>
      <c r="H220" s="5">
        <v>72593.17</v>
      </c>
      <c r="I220" s="5">
        <v>19030.2</v>
      </c>
      <c r="J220" s="5">
        <v>4219.5600000000004</v>
      </c>
      <c r="K220" s="5">
        <v>14810.64</v>
      </c>
      <c r="L220" s="2">
        <v>57782.53</v>
      </c>
    </row>
    <row r="221" spans="2:12" x14ac:dyDescent="0.3">
      <c r="B221" s="15"/>
      <c r="C221" s="13">
        <f>C206</f>
        <v>492000</v>
      </c>
      <c r="D221" s="16">
        <f>SUM(D206:D220)</f>
        <v>532698.95999999985</v>
      </c>
      <c r="E221" s="13">
        <f>SUM(E206:E220)</f>
        <v>185074.94000000003</v>
      </c>
      <c r="F221" s="13">
        <f>SUM(F206:F220)</f>
        <v>347624.01999999996</v>
      </c>
      <c r="G221" s="14">
        <f>G220</f>
        <v>144375.99</v>
      </c>
      <c r="H221" s="13">
        <f>$H$4</f>
        <v>150000</v>
      </c>
      <c r="I221" s="13">
        <f>SUM(I206:I220)</f>
        <v>133454.24000000002</v>
      </c>
      <c r="J221" s="13">
        <f>SUM(J206:J220)</f>
        <v>41236.769999999997</v>
      </c>
      <c r="K221" s="13">
        <f>SUM(K206:K220)</f>
        <v>92217.46</v>
      </c>
      <c r="L221" s="14">
        <f>L220</f>
        <v>57782.53</v>
      </c>
    </row>
    <row r="222" spans="2:12" x14ac:dyDescent="0.3">
      <c r="B222" s="7"/>
      <c r="C222" s="26" t="s">
        <v>66</v>
      </c>
      <c r="D222" s="26"/>
      <c r="E222" s="26"/>
      <c r="F222" s="26"/>
      <c r="G222" s="26"/>
    </row>
    <row r="223" spans="2:12" x14ac:dyDescent="0.3">
      <c r="B223" s="7" t="s">
        <v>42</v>
      </c>
      <c r="C223" s="8" t="s">
        <v>43</v>
      </c>
      <c r="D223" s="8" t="s">
        <v>44</v>
      </c>
      <c r="E223" s="8" t="s">
        <v>45</v>
      </c>
      <c r="F223" s="8" t="s">
        <v>46</v>
      </c>
      <c r="G223" s="7" t="s">
        <v>47</v>
      </c>
    </row>
    <row r="224" spans="2:12" x14ac:dyDescent="0.3">
      <c r="B224">
        <v>1</v>
      </c>
      <c r="C224" s="5">
        <f t="shared" ref="C224:C238" si="26">C206+H206</f>
        <v>642000</v>
      </c>
      <c r="D224" s="5">
        <f t="shared" ref="D224:D238" si="27">D206+I206</f>
        <v>22153.200000000001</v>
      </c>
      <c r="E224" s="5">
        <f t="shared" ref="E224:E238" si="28">E206+J206</f>
        <v>22153.200000000001</v>
      </c>
      <c r="F224" s="5">
        <f t="shared" ref="F224:F238" si="29">F206+K206</f>
        <v>0</v>
      </c>
      <c r="G224" s="2">
        <f t="shared" ref="G224:G238" si="30">G206+L206</f>
        <v>642000</v>
      </c>
    </row>
    <row r="225" spans="2:7" x14ac:dyDescent="0.3">
      <c r="B225">
        <v>2</v>
      </c>
      <c r="C225" s="5">
        <f t="shared" si="26"/>
        <v>642000</v>
      </c>
      <c r="D225" s="5">
        <f t="shared" si="27"/>
        <v>46000</v>
      </c>
      <c r="E225" s="5">
        <f t="shared" si="28"/>
        <v>19440.32</v>
      </c>
      <c r="F225" s="5">
        <f t="shared" si="29"/>
        <v>26559.68</v>
      </c>
      <c r="G225" s="2">
        <f t="shared" si="30"/>
        <v>615440.32000000007</v>
      </c>
    </row>
    <row r="226" spans="2:7" x14ac:dyDescent="0.3">
      <c r="B226">
        <v>3</v>
      </c>
      <c r="C226" s="5">
        <f t="shared" si="26"/>
        <v>615440.32000000007</v>
      </c>
      <c r="D226" s="5">
        <f t="shared" si="27"/>
        <v>46000</v>
      </c>
      <c r="E226" s="5">
        <f t="shared" si="28"/>
        <v>18546.560000000001</v>
      </c>
      <c r="F226" s="5">
        <f t="shared" si="29"/>
        <v>27453.439999999999</v>
      </c>
      <c r="G226" s="2">
        <f t="shared" si="30"/>
        <v>587986.88</v>
      </c>
    </row>
    <row r="227" spans="2:7" x14ac:dyDescent="0.3">
      <c r="B227">
        <v>4</v>
      </c>
      <c r="C227" s="5">
        <f t="shared" si="26"/>
        <v>587986.88</v>
      </c>
      <c r="D227" s="5">
        <f t="shared" si="27"/>
        <v>46000</v>
      </c>
      <c r="E227" s="5">
        <f t="shared" si="28"/>
        <v>17620.379999999997</v>
      </c>
      <c r="F227" s="5">
        <f t="shared" si="29"/>
        <v>28379.62</v>
      </c>
      <c r="G227" s="2">
        <f t="shared" si="30"/>
        <v>559607.26</v>
      </c>
    </row>
    <row r="228" spans="2:7" x14ac:dyDescent="0.3">
      <c r="B228">
        <v>5</v>
      </c>
      <c r="C228" s="5">
        <f t="shared" si="26"/>
        <v>559607.26</v>
      </c>
      <c r="D228" s="5">
        <f t="shared" si="27"/>
        <v>46000</v>
      </c>
      <c r="E228" s="5">
        <f t="shared" si="28"/>
        <v>16660.59</v>
      </c>
      <c r="F228" s="5">
        <f t="shared" si="29"/>
        <v>29339.41</v>
      </c>
      <c r="G228" s="2">
        <f t="shared" si="30"/>
        <v>530267.85</v>
      </c>
    </row>
    <row r="229" spans="2:7" x14ac:dyDescent="0.3">
      <c r="B229">
        <v>6</v>
      </c>
      <c r="C229" s="5">
        <f t="shared" si="26"/>
        <v>530267.85</v>
      </c>
      <c r="D229" s="5">
        <f t="shared" si="27"/>
        <v>46000</v>
      </c>
      <c r="E229" s="5">
        <f t="shared" si="28"/>
        <v>15665.93</v>
      </c>
      <c r="F229" s="5">
        <f t="shared" si="29"/>
        <v>30334.07</v>
      </c>
      <c r="G229" s="2">
        <f t="shared" si="30"/>
        <v>499933.77999999997</v>
      </c>
    </row>
    <row r="230" spans="2:7" x14ac:dyDescent="0.3">
      <c r="B230">
        <v>7</v>
      </c>
      <c r="C230" s="5">
        <f t="shared" si="26"/>
        <v>499933.77999999997</v>
      </c>
      <c r="D230" s="5">
        <f t="shared" si="27"/>
        <v>46000</v>
      </c>
      <c r="E230" s="5">
        <f t="shared" si="28"/>
        <v>14635.119999999999</v>
      </c>
      <c r="F230" s="5">
        <f t="shared" si="29"/>
        <v>31364.879999999997</v>
      </c>
      <c r="G230" s="2">
        <f t="shared" si="30"/>
        <v>468568.89999999997</v>
      </c>
    </row>
    <row r="231" spans="2:7" x14ac:dyDescent="0.3">
      <c r="B231">
        <v>8</v>
      </c>
      <c r="C231" s="5">
        <f t="shared" si="26"/>
        <v>468568.89999999997</v>
      </c>
      <c r="D231" s="5">
        <f t="shared" si="27"/>
        <v>46000</v>
      </c>
      <c r="E231" s="5">
        <f t="shared" si="28"/>
        <v>13566.81</v>
      </c>
      <c r="F231" s="5">
        <f t="shared" si="29"/>
        <v>32433.190000000002</v>
      </c>
      <c r="G231" s="2">
        <f t="shared" si="30"/>
        <v>436135.71</v>
      </c>
    </row>
    <row r="232" spans="2:7" x14ac:dyDescent="0.3">
      <c r="B232">
        <v>9</v>
      </c>
      <c r="C232" s="5">
        <f t="shared" si="26"/>
        <v>436135.71</v>
      </c>
      <c r="D232" s="5">
        <f t="shared" si="27"/>
        <v>46000</v>
      </c>
      <c r="E232" s="5">
        <f t="shared" si="28"/>
        <v>12459.61</v>
      </c>
      <c r="F232" s="5">
        <f t="shared" si="29"/>
        <v>33540.39</v>
      </c>
      <c r="G232" s="2">
        <f t="shared" si="30"/>
        <v>402595.32</v>
      </c>
    </row>
    <row r="233" spans="2:7" x14ac:dyDescent="0.3">
      <c r="B233" s="3">
        <v>10</v>
      </c>
      <c r="C233" s="6">
        <f t="shared" si="26"/>
        <v>402595.32</v>
      </c>
      <c r="D233" s="6">
        <f t="shared" si="27"/>
        <v>46000</v>
      </c>
      <c r="E233" s="6">
        <f t="shared" si="28"/>
        <v>11312.07</v>
      </c>
      <c r="F233" s="6">
        <f t="shared" si="29"/>
        <v>34687.93</v>
      </c>
      <c r="G233" s="4">
        <f t="shared" si="30"/>
        <v>367907.39</v>
      </c>
    </row>
    <row r="234" spans="2:7" x14ac:dyDescent="0.3">
      <c r="B234">
        <v>11</v>
      </c>
      <c r="C234" s="5">
        <f t="shared" si="26"/>
        <v>367907.39</v>
      </c>
      <c r="D234" s="5">
        <f t="shared" si="27"/>
        <v>46000</v>
      </c>
      <c r="E234" s="5">
        <f t="shared" si="28"/>
        <v>15805.5</v>
      </c>
      <c r="F234" s="5">
        <f t="shared" si="29"/>
        <v>30194.5</v>
      </c>
      <c r="G234" s="2">
        <f t="shared" si="30"/>
        <v>337712.89</v>
      </c>
    </row>
    <row r="235" spans="2:7" x14ac:dyDescent="0.3">
      <c r="B235">
        <v>12</v>
      </c>
      <c r="C235" s="5">
        <f t="shared" si="26"/>
        <v>337712.89</v>
      </c>
      <c r="D235" s="5">
        <f t="shared" si="27"/>
        <v>46000</v>
      </c>
      <c r="E235" s="5">
        <f t="shared" si="28"/>
        <v>14439.51</v>
      </c>
      <c r="F235" s="5">
        <f t="shared" si="29"/>
        <v>31560.480000000003</v>
      </c>
      <c r="G235" s="2">
        <f t="shared" si="30"/>
        <v>306152.40000000002</v>
      </c>
    </row>
    <row r="236" spans="2:7" x14ac:dyDescent="0.3">
      <c r="B236">
        <v>13</v>
      </c>
      <c r="C236" s="5">
        <f t="shared" si="26"/>
        <v>306152.40000000002</v>
      </c>
      <c r="D236" s="5">
        <f t="shared" si="27"/>
        <v>46000</v>
      </c>
      <c r="E236" s="5">
        <f t="shared" si="28"/>
        <v>13007.84</v>
      </c>
      <c r="F236" s="5">
        <f t="shared" si="29"/>
        <v>32992.160000000003</v>
      </c>
      <c r="G236" s="2">
        <f t="shared" si="30"/>
        <v>273160.25</v>
      </c>
    </row>
    <row r="237" spans="2:7" x14ac:dyDescent="0.3">
      <c r="B237">
        <v>14</v>
      </c>
      <c r="C237" s="5">
        <f t="shared" si="26"/>
        <v>273160.25</v>
      </c>
      <c r="D237" s="5">
        <f t="shared" si="27"/>
        <v>46000</v>
      </c>
      <c r="E237" s="5">
        <f t="shared" si="28"/>
        <v>11507.14</v>
      </c>
      <c r="F237" s="5">
        <f t="shared" si="29"/>
        <v>34492.86</v>
      </c>
      <c r="G237" s="2">
        <f t="shared" si="30"/>
        <v>238667.39</v>
      </c>
    </row>
    <row r="238" spans="2:7" x14ac:dyDescent="0.3">
      <c r="B238" s="3">
        <v>15</v>
      </c>
      <c r="C238" s="6">
        <f t="shared" si="26"/>
        <v>238667.39</v>
      </c>
      <c r="D238" s="6">
        <f t="shared" si="27"/>
        <v>46000</v>
      </c>
      <c r="E238" s="6">
        <f t="shared" si="28"/>
        <v>9491.130000000001</v>
      </c>
      <c r="F238" s="6">
        <f t="shared" si="29"/>
        <v>36508.869999999995</v>
      </c>
      <c r="G238" s="4">
        <f t="shared" si="30"/>
        <v>202158.52</v>
      </c>
    </row>
    <row r="239" spans="2:7" x14ac:dyDescent="0.3">
      <c r="B239">
        <v>16</v>
      </c>
      <c r="C239" s="5">
        <v>202158.52</v>
      </c>
      <c r="D239" s="5">
        <v>46000</v>
      </c>
      <c r="E239" s="5">
        <v>11462.01</v>
      </c>
      <c r="F239" s="5">
        <v>34537.99</v>
      </c>
      <c r="G239" s="2">
        <v>167620.53</v>
      </c>
    </row>
    <row r="240" spans="2:7" x14ac:dyDescent="0.3">
      <c r="B240">
        <v>17</v>
      </c>
      <c r="C240" s="5">
        <v>167620.53</v>
      </c>
      <c r="D240" s="5">
        <v>46000</v>
      </c>
      <c r="E240" s="5">
        <v>9331.7800000000007</v>
      </c>
      <c r="F240" s="5">
        <v>36668.22</v>
      </c>
      <c r="G240" s="2">
        <v>130952.31</v>
      </c>
    </row>
    <row r="241" spans="2:12" x14ac:dyDescent="0.3">
      <c r="B241">
        <v>18</v>
      </c>
      <c r="C241" s="5">
        <v>130952.31</v>
      </c>
      <c r="D241" s="5">
        <v>46000</v>
      </c>
      <c r="E241" s="5">
        <v>7070.16</v>
      </c>
      <c r="F241" s="5">
        <v>38929.839999999997</v>
      </c>
      <c r="G241" s="2">
        <v>92022.47</v>
      </c>
    </row>
    <row r="242" spans="2:12" x14ac:dyDescent="0.3">
      <c r="B242">
        <v>19</v>
      </c>
      <c r="C242" s="5">
        <v>92022.47</v>
      </c>
      <c r="D242" s="5">
        <v>46000</v>
      </c>
      <c r="E242" s="5">
        <v>4669.0600000000004</v>
      </c>
      <c r="F242" s="5">
        <v>41330.94</v>
      </c>
      <c r="G242" s="2">
        <v>50691.53</v>
      </c>
    </row>
    <row r="243" spans="2:12" x14ac:dyDescent="0.3">
      <c r="B243">
        <v>20</v>
      </c>
      <c r="C243" s="5">
        <v>50691.53</v>
      </c>
      <c r="D243" s="5">
        <v>46000</v>
      </c>
      <c r="E243" s="5">
        <v>2119.86</v>
      </c>
      <c r="F243" s="5">
        <v>43880.14</v>
      </c>
      <c r="G243" s="2">
        <v>6811.39</v>
      </c>
    </row>
    <row r="244" spans="2:12" x14ac:dyDescent="0.3">
      <c r="B244">
        <v>21</v>
      </c>
      <c r="C244" s="5">
        <v>6811.39</v>
      </c>
      <c r="D244" s="5">
        <v>6868.99</v>
      </c>
      <c r="E244" s="5">
        <v>57.61</v>
      </c>
      <c r="F244" s="5">
        <v>6811.39</v>
      </c>
      <c r="G244" s="2">
        <v>0</v>
      </c>
    </row>
    <row r="245" spans="2:12" x14ac:dyDescent="0.3">
      <c r="B245" s="12"/>
      <c r="C245" s="13">
        <f>C224</f>
        <v>642000</v>
      </c>
      <c r="D245" s="13">
        <f>SUM(D224:D244)</f>
        <v>903022.19</v>
      </c>
      <c r="E245" s="13">
        <f>SUM(E224:E244)</f>
        <v>261022.18999999994</v>
      </c>
      <c r="F245" s="13">
        <f>SUM(F224:F244)</f>
        <v>642000</v>
      </c>
      <c r="G245" s="14">
        <f>G244</f>
        <v>0</v>
      </c>
    </row>
    <row r="251" spans="2:12" x14ac:dyDescent="0.3">
      <c r="C251" s="10"/>
      <c r="D251" s="18"/>
      <c r="E251" s="10"/>
      <c r="F251" s="10"/>
      <c r="G251" s="10"/>
    </row>
    <row r="252" spans="2:12" ht="16.95" customHeight="1" x14ac:dyDescent="0.3">
      <c r="B252" s="25" t="s">
        <v>77</v>
      </c>
      <c r="C252" s="26" t="s">
        <v>78</v>
      </c>
      <c r="D252" s="26"/>
      <c r="E252" s="26"/>
      <c r="F252" s="26"/>
      <c r="G252" s="26"/>
      <c r="H252" s="26" t="s">
        <v>65</v>
      </c>
      <c r="I252" s="26"/>
      <c r="J252" s="26"/>
      <c r="K252" s="26"/>
      <c r="L252" s="26"/>
    </row>
    <row r="253" spans="2:12" x14ac:dyDescent="0.3">
      <c r="B253" s="7" t="s">
        <v>42</v>
      </c>
      <c r="C253" s="8" t="s">
        <v>43</v>
      </c>
      <c r="D253" s="8" t="s">
        <v>44</v>
      </c>
      <c r="E253" s="8" t="s">
        <v>45</v>
      </c>
      <c r="F253" s="8" t="s">
        <v>46</v>
      </c>
      <c r="G253" s="7" t="s">
        <v>47</v>
      </c>
      <c r="H253" s="8" t="s">
        <v>43</v>
      </c>
      <c r="I253" s="8" t="s">
        <v>44</v>
      </c>
      <c r="J253" s="8" t="s">
        <v>45</v>
      </c>
      <c r="K253" s="8" t="s">
        <v>46</v>
      </c>
      <c r="L253" s="7" t="s">
        <v>47</v>
      </c>
    </row>
    <row r="254" spans="2:12" x14ac:dyDescent="0.3">
      <c r="B254">
        <v>1</v>
      </c>
      <c r="C254" s="5">
        <v>492000</v>
      </c>
      <c r="D254" s="5">
        <v>21410.2</v>
      </c>
      <c r="E254" s="5">
        <v>21410.2</v>
      </c>
      <c r="F254" s="5">
        <v>0</v>
      </c>
      <c r="G254" s="2">
        <v>492000</v>
      </c>
      <c r="H254" s="5">
        <v>150000</v>
      </c>
      <c r="I254" s="5">
        <v>1030</v>
      </c>
      <c r="J254" s="5">
        <v>1030</v>
      </c>
      <c r="K254" s="5">
        <v>0</v>
      </c>
      <c r="L254" s="2">
        <v>150000</v>
      </c>
    </row>
    <row r="255" spans="2:12" x14ac:dyDescent="0.3">
      <c r="B255">
        <v>2</v>
      </c>
      <c r="C255" s="5">
        <v>492000</v>
      </c>
      <c r="D255" s="5">
        <v>40768.839999999997</v>
      </c>
      <c r="E255" s="5">
        <v>18181.62</v>
      </c>
      <c r="F255" s="5">
        <v>22587.22</v>
      </c>
      <c r="G255" s="2">
        <v>469412.78</v>
      </c>
      <c r="H255" s="5">
        <v>150000</v>
      </c>
      <c r="I255" s="5">
        <v>5231.16</v>
      </c>
      <c r="J255" s="5">
        <v>1527.55</v>
      </c>
      <c r="K255" s="5">
        <v>3703.61</v>
      </c>
      <c r="L255" s="2">
        <v>146296.39000000001</v>
      </c>
    </row>
    <row r="256" spans="2:12" x14ac:dyDescent="0.3">
      <c r="B256">
        <v>3</v>
      </c>
      <c r="C256" s="5">
        <v>469412.78</v>
      </c>
      <c r="D256" s="5">
        <v>40768.839999999997</v>
      </c>
      <c r="E256" s="5">
        <v>17324.560000000001</v>
      </c>
      <c r="F256" s="5">
        <v>23444.28</v>
      </c>
      <c r="G256" s="2">
        <v>445968.51</v>
      </c>
      <c r="H256" s="5">
        <v>146296.39000000001</v>
      </c>
      <c r="I256" s="5">
        <v>5231.16</v>
      </c>
      <c r="J256" s="5">
        <v>1489.22</v>
      </c>
      <c r="K256" s="5">
        <v>3741.94</v>
      </c>
      <c r="L256" s="2">
        <v>142554.45000000001</v>
      </c>
    </row>
    <row r="257" spans="2:12" x14ac:dyDescent="0.3">
      <c r="B257">
        <v>4</v>
      </c>
      <c r="C257" s="5">
        <v>445968.51</v>
      </c>
      <c r="D257" s="5">
        <v>40768.839999999997</v>
      </c>
      <c r="E257" s="5">
        <v>16434.990000000002</v>
      </c>
      <c r="F257" s="5">
        <v>24333.85</v>
      </c>
      <c r="G257" s="2">
        <v>421634.65</v>
      </c>
      <c r="H257" s="5">
        <v>142554.45000000001</v>
      </c>
      <c r="I257" s="5">
        <v>5231.16</v>
      </c>
      <c r="J257" s="5">
        <v>1450.5</v>
      </c>
      <c r="K257" s="5">
        <v>3780.66</v>
      </c>
      <c r="L257" s="2">
        <v>138773.79</v>
      </c>
    </row>
    <row r="258" spans="2:12" x14ac:dyDescent="0.3">
      <c r="B258">
        <v>5</v>
      </c>
      <c r="C258" s="5">
        <v>421634.65</v>
      </c>
      <c r="D258" s="5">
        <v>40768.839999999997</v>
      </c>
      <c r="E258" s="5">
        <v>15511.66</v>
      </c>
      <c r="F258" s="5">
        <v>25257.18</v>
      </c>
      <c r="G258" s="2">
        <v>396377.47</v>
      </c>
      <c r="H258" s="5">
        <v>138773.79</v>
      </c>
      <c r="I258" s="5">
        <v>5231.16</v>
      </c>
      <c r="J258" s="5">
        <v>1411.37</v>
      </c>
      <c r="K258" s="5">
        <v>3819.79</v>
      </c>
      <c r="L258" s="2">
        <v>134954</v>
      </c>
    </row>
    <row r="259" spans="2:12" x14ac:dyDescent="0.3">
      <c r="B259">
        <v>6</v>
      </c>
      <c r="C259" s="5">
        <v>396377.47</v>
      </c>
      <c r="D259" s="5">
        <v>40768.839999999997</v>
      </c>
      <c r="E259" s="5">
        <v>14553.29</v>
      </c>
      <c r="F259" s="5">
        <v>26215.55</v>
      </c>
      <c r="G259" s="2">
        <v>370161.91999999998</v>
      </c>
      <c r="H259" s="5">
        <v>134954</v>
      </c>
      <c r="I259" s="5">
        <v>5231.16</v>
      </c>
      <c r="J259" s="5">
        <v>1371.84</v>
      </c>
      <c r="K259" s="5">
        <v>3859.32</v>
      </c>
      <c r="L259" s="2">
        <v>131094.68</v>
      </c>
    </row>
    <row r="260" spans="2:12" x14ac:dyDescent="0.3">
      <c r="B260">
        <v>7</v>
      </c>
      <c r="C260" s="5">
        <v>370161.91999999998</v>
      </c>
      <c r="D260" s="5">
        <v>40768.839999999997</v>
      </c>
      <c r="E260" s="5">
        <v>13558.56</v>
      </c>
      <c r="F260" s="5">
        <v>27210.28</v>
      </c>
      <c r="G260" s="2">
        <v>342951.64</v>
      </c>
      <c r="H260" s="5">
        <v>131094.68</v>
      </c>
      <c r="I260" s="5">
        <v>5231.16</v>
      </c>
      <c r="J260" s="5">
        <v>1331.9</v>
      </c>
      <c r="K260" s="5">
        <v>3899.26</v>
      </c>
      <c r="L260" s="2">
        <v>127195.42</v>
      </c>
    </row>
    <row r="261" spans="2:12" x14ac:dyDescent="0.3">
      <c r="B261">
        <v>8</v>
      </c>
      <c r="C261" s="5">
        <v>342951.64</v>
      </c>
      <c r="D261" s="5">
        <v>40768.839999999997</v>
      </c>
      <c r="E261" s="5">
        <v>12526.08</v>
      </c>
      <c r="F261" s="5">
        <v>28242.76</v>
      </c>
      <c r="G261" s="2">
        <v>314708.88</v>
      </c>
      <c r="H261" s="5">
        <v>127195.42</v>
      </c>
      <c r="I261" s="5">
        <v>5231.16</v>
      </c>
      <c r="J261" s="5">
        <v>1291.55</v>
      </c>
      <c r="K261" s="5">
        <v>3939.61</v>
      </c>
      <c r="L261" s="2">
        <v>123255.81</v>
      </c>
    </row>
    <row r="262" spans="2:12" x14ac:dyDescent="0.3">
      <c r="B262">
        <v>9</v>
      </c>
      <c r="C262" s="5">
        <v>314708.88</v>
      </c>
      <c r="D262" s="5">
        <v>40768.839999999997</v>
      </c>
      <c r="E262" s="5">
        <v>11454.43</v>
      </c>
      <c r="F262" s="5">
        <v>29314.41</v>
      </c>
      <c r="G262" s="2">
        <v>285394.46999999997</v>
      </c>
      <c r="H262" s="5">
        <v>123255.81</v>
      </c>
      <c r="I262" s="5">
        <v>5231.16</v>
      </c>
      <c r="J262" s="5">
        <v>1250.78</v>
      </c>
      <c r="K262" s="5">
        <v>3980.38</v>
      </c>
      <c r="L262" s="2">
        <v>119275.43</v>
      </c>
    </row>
    <row r="263" spans="2:12" x14ac:dyDescent="0.3">
      <c r="B263" s="3">
        <v>10</v>
      </c>
      <c r="C263" s="6">
        <v>285394.46999999997</v>
      </c>
      <c r="D263" s="6">
        <v>40768.839999999997</v>
      </c>
      <c r="E263" s="6">
        <v>10342.11</v>
      </c>
      <c r="F263" s="6">
        <v>30426.73</v>
      </c>
      <c r="G263" s="4">
        <v>254967.74</v>
      </c>
      <c r="H263" s="6">
        <v>119275.43</v>
      </c>
      <c r="I263" s="6">
        <v>5231.16</v>
      </c>
      <c r="J263" s="6">
        <v>1209.5899999999999</v>
      </c>
      <c r="K263" s="6">
        <v>4021.57</v>
      </c>
      <c r="L263" s="4">
        <v>115253.85</v>
      </c>
    </row>
    <row r="264" spans="2:12" x14ac:dyDescent="0.3">
      <c r="B264">
        <v>11</v>
      </c>
      <c r="C264" s="5">
        <v>254967.74</v>
      </c>
      <c r="D264" s="5">
        <v>28191.599999999999</v>
      </c>
      <c r="E264" s="5">
        <v>9187.59</v>
      </c>
      <c r="F264" s="5">
        <v>19004.009999999998</v>
      </c>
      <c r="G264" s="2">
        <v>235963.73</v>
      </c>
      <c r="H264" s="19">
        <v>115253.85</v>
      </c>
      <c r="I264" s="5">
        <v>17808.400000000001</v>
      </c>
      <c r="J264" s="5">
        <v>6850.77</v>
      </c>
      <c r="K264" s="5">
        <v>10957.63</v>
      </c>
      <c r="L264" s="2">
        <v>104296.22</v>
      </c>
    </row>
    <row r="265" spans="2:12" x14ac:dyDescent="0.3">
      <c r="B265">
        <v>12</v>
      </c>
      <c r="C265" s="5">
        <v>235963.73</v>
      </c>
      <c r="D265" s="5">
        <v>28191.599999999999</v>
      </c>
      <c r="E265" s="5">
        <v>8466.5</v>
      </c>
      <c r="F265" s="5">
        <v>19725.099999999999</v>
      </c>
      <c r="G265" s="2">
        <v>216238.63</v>
      </c>
      <c r="H265" s="5">
        <v>104296.22</v>
      </c>
      <c r="I265" s="5">
        <v>17808.400000000001</v>
      </c>
      <c r="J265" s="5">
        <v>6174.93</v>
      </c>
      <c r="K265" s="5">
        <v>11633.47</v>
      </c>
      <c r="L265" s="2">
        <v>92662.76</v>
      </c>
    </row>
    <row r="266" spans="2:12" x14ac:dyDescent="0.3">
      <c r="B266">
        <v>13</v>
      </c>
      <c r="C266" s="5">
        <v>216238.63</v>
      </c>
      <c r="D266" s="5">
        <v>28191.599999999999</v>
      </c>
      <c r="E266" s="5">
        <v>7718.04</v>
      </c>
      <c r="F266" s="5">
        <v>20473.560000000001</v>
      </c>
      <c r="G266" s="2">
        <v>195765.07</v>
      </c>
      <c r="H266" s="5">
        <v>92662.76</v>
      </c>
      <c r="I266" s="5">
        <v>17808.400000000001</v>
      </c>
      <c r="J266" s="5">
        <v>5457.4</v>
      </c>
      <c r="K266" s="5">
        <v>12350.99</v>
      </c>
      <c r="L266" s="2">
        <v>80311.759999999995</v>
      </c>
    </row>
    <row r="267" spans="2:12" x14ac:dyDescent="0.3">
      <c r="B267">
        <v>14</v>
      </c>
      <c r="C267" s="5">
        <v>195765.07</v>
      </c>
      <c r="D267" s="5">
        <v>28191.599999999999</v>
      </c>
      <c r="E267" s="5">
        <v>6941.19</v>
      </c>
      <c r="F267" s="5">
        <v>21250.41</v>
      </c>
      <c r="G267" s="2">
        <v>174514.66</v>
      </c>
      <c r="H267" s="5">
        <v>80311.759999999995</v>
      </c>
      <c r="I267" s="5">
        <v>17808.400000000001</v>
      </c>
      <c r="J267" s="5">
        <v>4695.62</v>
      </c>
      <c r="K267" s="5">
        <v>13112.78</v>
      </c>
      <c r="L267" s="2">
        <v>67198.990000000005</v>
      </c>
    </row>
    <row r="268" spans="2:12" x14ac:dyDescent="0.3">
      <c r="B268">
        <v>15</v>
      </c>
      <c r="C268" s="5">
        <v>174514.66</v>
      </c>
      <c r="D268" s="5">
        <v>25842.3</v>
      </c>
      <c r="E268" s="5">
        <v>5655.15</v>
      </c>
      <c r="F268" s="5">
        <v>20187.150000000001</v>
      </c>
      <c r="G268" s="2">
        <v>154327.51</v>
      </c>
      <c r="H268" s="5">
        <v>67198.990000000005</v>
      </c>
      <c r="I268" s="5">
        <v>20157.7</v>
      </c>
      <c r="J268" s="5">
        <v>3886.85</v>
      </c>
      <c r="K268" s="5">
        <v>16270.84</v>
      </c>
      <c r="L268" s="2">
        <v>50928.14</v>
      </c>
    </row>
    <row r="269" spans="2:12" x14ac:dyDescent="0.3">
      <c r="B269" s="15"/>
      <c r="C269" s="13">
        <f>C254</f>
        <v>492000</v>
      </c>
      <c r="D269" s="16">
        <f>SUM(D254:D268)</f>
        <v>526938.45999999985</v>
      </c>
      <c r="E269" s="13">
        <f>SUM(E254:E268)</f>
        <v>189265.97</v>
      </c>
      <c r="F269" s="13">
        <f>SUM(F254:F268)</f>
        <v>337672.49</v>
      </c>
      <c r="G269" s="14">
        <f>G268</f>
        <v>154327.51</v>
      </c>
      <c r="H269" s="13">
        <f>$H$4</f>
        <v>150000</v>
      </c>
      <c r="I269" s="13">
        <f>SUM(I254:I268)</f>
        <v>139501.74</v>
      </c>
      <c r="J269" s="13">
        <f>SUM(J254:J268)</f>
        <v>40429.870000000003</v>
      </c>
      <c r="K269" s="13">
        <f>SUM(K254:K268)</f>
        <v>99071.85</v>
      </c>
      <c r="L269" s="14">
        <f>L268</f>
        <v>50928.14</v>
      </c>
    </row>
    <row r="270" spans="2:12" x14ac:dyDescent="0.3">
      <c r="B270" s="7"/>
      <c r="C270" s="26" t="s">
        <v>66</v>
      </c>
      <c r="D270" s="26"/>
      <c r="E270" s="26"/>
      <c r="F270" s="26"/>
      <c r="G270" s="26"/>
    </row>
    <row r="271" spans="2:12" x14ac:dyDescent="0.3">
      <c r="B271" s="7" t="s">
        <v>42</v>
      </c>
      <c r="C271" s="8" t="s">
        <v>43</v>
      </c>
      <c r="D271" s="8" t="s">
        <v>44</v>
      </c>
      <c r="E271" s="8" t="s">
        <v>45</v>
      </c>
      <c r="F271" s="8" t="s">
        <v>46</v>
      </c>
      <c r="G271" s="7" t="s">
        <v>47</v>
      </c>
    </row>
    <row r="272" spans="2:12" x14ac:dyDescent="0.3">
      <c r="B272">
        <v>1</v>
      </c>
      <c r="C272" s="5">
        <f t="shared" ref="C272:C286" si="31">C254+H254</f>
        <v>642000</v>
      </c>
      <c r="D272" s="5">
        <f t="shared" ref="D272:D286" si="32">D254+I254</f>
        <v>22440.2</v>
      </c>
      <c r="E272" s="5">
        <f t="shared" ref="E272:E286" si="33">E254+J254</f>
        <v>22440.2</v>
      </c>
      <c r="F272" s="5">
        <f t="shared" ref="F272:F286" si="34">F254+K254</f>
        <v>0</v>
      </c>
      <c r="G272" s="2">
        <f t="shared" ref="G272:G286" si="35">G254+L254</f>
        <v>642000</v>
      </c>
    </row>
    <row r="273" spans="2:7" x14ac:dyDescent="0.3">
      <c r="B273">
        <v>2</v>
      </c>
      <c r="C273" s="5">
        <f t="shared" si="31"/>
        <v>642000</v>
      </c>
      <c r="D273" s="5">
        <f t="shared" si="32"/>
        <v>46000</v>
      </c>
      <c r="E273" s="5">
        <f t="shared" si="33"/>
        <v>19709.169999999998</v>
      </c>
      <c r="F273" s="5">
        <f t="shared" si="34"/>
        <v>26290.83</v>
      </c>
      <c r="G273" s="2">
        <f t="shared" si="35"/>
        <v>615709.17000000004</v>
      </c>
    </row>
    <row r="274" spans="2:7" x14ac:dyDescent="0.3">
      <c r="B274">
        <v>3</v>
      </c>
      <c r="C274" s="5">
        <f t="shared" si="31"/>
        <v>615709.17000000004</v>
      </c>
      <c r="D274" s="5">
        <f t="shared" si="32"/>
        <v>46000</v>
      </c>
      <c r="E274" s="5">
        <f t="shared" si="33"/>
        <v>18813.780000000002</v>
      </c>
      <c r="F274" s="5">
        <f t="shared" si="34"/>
        <v>27186.219999999998</v>
      </c>
      <c r="G274" s="2">
        <f t="shared" si="35"/>
        <v>588522.96</v>
      </c>
    </row>
    <row r="275" spans="2:7" x14ac:dyDescent="0.3">
      <c r="B275">
        <v>4</v>
      </c>
      <c r="C275" s="5">
        <f t="shared" si="31"/>
        <v>588522.96</v>
      </c>
      <c r="D275" s="5">
        <f t="shared" si="32"/>
        <v>46000</v>
      </c>
      <c r="E275" s="5">
        <f t="shared" si="33"/>
        <v>17885.490000000002</v>
      </c>
      <c r="F275" s="5">
        <f t="shared" si="34"/>
        <v>28114.51</v>
      </c>
      <c r="G275" s="2">
        <f t="shared" si="35"/>
        <v>560408.44000000006</v>
      </c>
    </row>
    <row r="276" spans="2:7" x14ac:dyDescent="0.3">
      <c r="B276">
        <v>5</v>
      </c>
      <c r="C276" s="5">
        <f t="shared" si="31"/>
        <v>560408.44000000006</v>
      </c>
      <c r="D276" s="5">
        <f t="shared" si="32"/>
        <v>46000</v>
      </c>
      <c r="E276" s="5">
        <f t="shared" si="33"/>
        <v>16923.03</v>
      </c>
      <c r="F276" s="5">
        <f t="shared" si="34"/>
        <v>29076.97</v>
      </c>
      <c r="G276" s="2">
        <f t="shared" si="35"/>
        <v>531331.47</v>
      </c>
    </row>
    <row r="277" spans="2:7" x14ac:dyDescent="0.3">
      <c r="B277">
        <v>6</v>
      </c>
      <c r="C277" s="5">
        <f t="shared" si="31"/>
        <v>531331.47</v>
      </c>
      <c r="D277" s="5">
        <f t="shared" si="32"/>
        <v>46000</v>
      </c>
      <c r="E277" s="5">
        <f t="shared" si="33"/>
        <v>15925.130000000001</v>
      </c>
      <c r="F277" s="5">
        <f t="shared" si="34"/>
        <v>30074.87</v>
      </c>
      <c r="G277" s="2">
        <f t="shared" si="35"/>
        <v>501256.6</v>
      </c>
    </row>
    <row r="278" spans="2:7" x14ac:dyDescent="0.3">
      <c r="B278">
        <v>7</v>
      </c>
      <c r="C278" s="5">
        <f t="shared" si="31"/>
        <v>501256.6</v>
      </c>
      <c r="D278" s="5">
        <f t="shared" si="32"/>
        <v>46000</v>
      </c>
      <c r="E278" s="5">
        <f t="shared" si="33"/>
        <v>14890.46</v>
      </c>
      <c r="F278" s="5">
        <f t="shared" si="34"/>
        <v>31109.54</v>
      </c>
      <c r="G278" s="2">
        <f t="shared" si="35"/>
        <v>470147.06</v>
      </c>
    </row>
    <row r="279" spans="2:7" x14ac:dyDescent="0.3">
      <c r="B279">
        <v>8</v>
      </c>
      <c r="C279" s="5">
        <f t="shared" si="31"/>
        <v>470147.06</v>
      </c>
      <c r="D279" s="5">
        <f t="shared" si="32"/>
        <v>46000</v>
      </c>
      <c r="E279" s="5">
        <f t="shared" si="33"/>
        <v>13817.63</v>
      </c>
      <c r="F279" s="5">
        <f t="shared" si="34"/>
        <v>32182.37</v>
      </c>
      <c r="G279" s="2">
        <f t="shared" si="35"/>
        <v>437964.69</v>
      </c>
    </row>
    <row r="280" spans="2:7" x14ac:dyDescent="0.3">
      <c r="B280">
        <v>9</v>
      </c>
      <c r="C280" s="5">
        <f t="shared" si="31"/>
        <v>437964.69</v>
      </c>
      <c r="D280" s="5">
        <f t="shared" si="32"/>
        <v>46000</v>
      </c>
      <c r="E280" s="5">
        <f t="shared" si="33"/>
        <v>12705.210000000001</v>
      </c>
      <c r="F280" s="5">
        <f t="shared" si="34"/>
        <v>33294.79</v>
      </c>
      <c r="G280" s="2">
        <f t="shared" si="35"/>
        <v>404669.89999999997</v>
      </c>
    </row>
    <row r="281" spans="2:7" x14ac:dyDescent="0.3">
      <c r="B281" s="3">
        <v>10</v>
      </c>
      <c r="C281" s="6">
        <f t="shared" si="31"/>
        <v>404669.89999999997</v>
      </c>
      <c r="D281" s="6">
        <f t="shared" si="32"/>
        <v>46000</v>
      </c>
      <c r="E281" s="6">
        <f t="shared" si="33"/>
        <v>11551.7</v>
      </c>
      <c r="F281" s="6">
        <f t="shared" si="34"/>
        <v>34448.300000000003</v>
      </c>
      <c r="G281" s="4">
        <f t="shared" si="35"/>
        <v>370221.58999999997</v>
      </c>
    </row>
    <row r="282" spans="2:7" x14ac:dyDescent="0.3">
      <c r="B282">
        <v>11</v>
      </c>
      <c r="C282" s="5">
        <f t="shared" si="31"/>
        <v>370221.58999999997</v>
      </c>
      <c r="D282" s="5">
        <f t="shared" si="32"/>
        <v>46000</v>
      </c>
      <c r="E282" s="5">
        <f t="shared" si="33"/>
        <v>16038.36</v>
      </c>
      <c r="F282" s="5">
        <f t="shared" si="34"/>
        <v>29961.64</v>
      </c>
      <c r="G282" s="2">
        <f t="shared" si="35"/>
        <v>340259.95</v>
      </c>
    </row>
    <row r="283" spans="2:7" x14ac:dyDescent="0.3">
      <c r="B283">
        <v>12</v>
      </c>
      <c r="C283" s="5">
        <f t="shared" si="31"/>
        <v>340259.95</v>
      </c>
      <c r="D283" s="5">
        <f t="shared" si="32"/>
        <v>46000</v>
      </c>
      <c r="E283" s="5">
        <f t="shared" si="33"/>
        <v>14641.43</v>
      </c>
      <c r="F283" s="5">
        <f t="shared" si="34"/>
        <v>31358.57</v>
      </c>
      <c r="G283" s="2">
        <f t="shared" si="35"/>
        <v>308901.39</v>
      </c>
    </row>
    <row r="284" spans="2:7" x14ac:dyDescent="0.3">
      <c r="B284">
        <v>13</v>
      </c>
      <c r="C284" s="5">
        <f t="shared" si="31"/>
        <v>308901.39</v>
      </c>
      <c r="D284" s="5">
        <f t="shared" si="32"/>
        <v>46000</v>
      </c>
      <c r="E284" s="5">
        <f t="shared" si="33"/>
        <v>13175.439999999999</v>
      </c>
      <c r="F284" s="5">
        <f t="shared" si="34"/>
        <v>32824.550000000003</v>
      </c>
      <c r="G284" s="2">
        <f t="shared" si="35"/>
        <v>276076.83</v>
      </c>
    </row>
    <row r="285" spans="2:7" x14ac:dyDescent="0.3">
      <c r="B285">
        <v>14</v>
      </c>
      <c r="C285" s="5">
        <f t="shared" si="31"/>
        <v>276076.83</v>
      </c>
      <c r="D285" s="5">
        <f t="shared" si="32"/>
        <v>46000</v>
      </c>
      <c r="E285" s="5">
        <f t="shared" si="33"/>
        <v>11636.81</v>
      </c>
      <c r="F285" s="5">
        <f t="shared" si="34"/>
        <v>34363.19</v>
      </c>
      <c r="G285" s="2">
        <f t="shared" si="35"/>
        <v>241713.65000000002</v>
      </c>
    </row>
    <row r="286" spans="2:7" x14ac:dyDescent="0.3">
      <c r="B286" s="3">
        <v>15</v>
      </c>
      <c r="C286" s="6">
        <f t="shared" si="31"/>
        <v>241713.65000000002</v>
      </c>
      <c r="D286" s="6">
        <f t="shared" si="32"/>
        <v>46000</v>
      </c>
      <c r="E286" s="6">
        <f t="shared" si="33"/>
        <v>9542</v>
      </c>
      <c r="F286" s="6">
        <f t="shared" si="34"/>
        <v>36457.990000000005</v>
      </c>
      <c r="G286" s="4">
        <f t="shared" si="35"/>
        <v>205255.65000000002</v>
      </c>
    </row>
    <row r="287" spans="2:7" x14ac:dyDescent="0.3">
      <c r="B287">
        <v>16</v>
      </c>
      <c r="C287" s="5">
        <v>205255.65</v>
      </c>
      <c r="D287" s="5">
        <v>46000</v>
      </c>
      <c r="E287" s="5">
        <v>11653.03</v>
      </c>
      <c r="F287" s="5">
        <v>34346.97</v>
      </c>
      <c r="G287" s="2">
        <v>170908.68</v>
      </c>
    </row>
    <row r="288" spans="2:7" x14ac:dyDescent="0.3">
      <c r="B288">
        <v>17</v>
      </c>
      <c r="C288" s="5">
        <v>170908.68</v>
      </c>
      <c r="D288" s="5">
        <v>46000</v>
      </c>
      <c r="E288" s="5">
        <v>9534.59</v>
      </c>
      <c r="F288" s="5">
        <v>36465.410000000003</v>
      </c>
      <c r="G288" s="2">
        <v>134443.26999999999</v>
      </c>
    </row>
    <row r="289" spans="2:12" x14ac:dyDescent="0.3">
      <c r="B289">
        <v>18</v>
      </c>
      <c r="C289" s="5">
        <v>134443.26999999999</v>
      </c>
      <c r="D289" s="5">
        <v>46000</v>
      </c>
      <c r="E289" s="5">
        <v>7285.48</v>
      </c>
      <c r="F289" s="5">
        <v>38714.519999999997</v>
      </c>
      <c r="G289" s="2">
        <v>95728.75</v>
      </c>
    </row>
    <row r="290" spans="2:12" x14ac:dyDescent="0.3">
      <c r="B290">
        <v>19</v>
      </c>
      <c r="C290" s="5">
        <v>95728.75</v>
      </c>
      <c r="D290" s="5">
        <v>46000</v>
      </c>
      <c r="E290" s="5">
        <v>4897.6499999999996</v>
      </c>
      <c r="F290" s="5">
        <v>41102.35</v>
      </c>
      <c r="G290" s="2">
        <v>54626.400000000001</v>
      </c>
    </row>
    <row r="291" spans="2:12" x14ac:dyDescent="0.3">
      <c r="B291">
        <v>20</v>
      </c>
      <c r="C291" s="5">
        <v>54626.400000000001</v>
      </c>
      <c r="D291" s="5">
        <v>46000</v>
      </c>
      <c r="E291" s="5">
        <v>2362.5500000000002</v>
      </c>
      <c r="F291" s="5">
        <v>43637.45</v>
      </c>
      <c r="G291" s="2">
        <v>10988.95</v>
      </c>
    </row>
    <row r="292" spans="2:12" x14ac:dyDescent="0.3">
      <c r="B292">
        <v>21</v>
      </c>
      <c r="C292" s="5">
        <v>10988.95</v>
      </c>
      <c r="D292" s="5">
        <v>11120.08</v>
      </c>
      <c r="E292" s="5">
        <v>131.13</v>
      </c>
      <c r="F292" s="5">
        <v>10988.95</v>
      </c>
      <c r="G292" s="2">
        <v>0</v>
      </c>
    </row>
    <row r="293" spans="2:12" x14ac:dyDescent="0.3">
      <c r="B293" s="12"/>
      <c r="C293" s="13">
        <f>C272</f>
        <v>642000</v>
      </c>
      <c r="D293" s="13">
        <f>SUM(D272:D292)</f>
        <v>907560.27999999991</v>
      </c>
      <c r="E293" s="13">
        <f>SUM(E272:E292)</f>
        <v>265560.27</v>
      </c>
      <c r="F293" s="13">
        <f>SUM(F272:F292)</f>
        <v>641999.99</v>
      </c>
      <c r="G293" s="14">
        <f>G292</f>
        <v>0</v>
      </c>
    </row>
    <row r="295" spans="2:12" x14ac:dyDescent="0.3">
      <c r="C295" s="10"/>
      <c r="D295" s="18"/>
      <c r="E295" s="10"/>
      <c r="F295" s="10"/>
      <c r="G295" s="10"/>
    </row>
    <row r="296" spans="2:12" ht="16.95" customHeight="1" x14ac:dyDescent="0.3">
      <c r="B296" s="25" t="s">
        <v>72</v>
      </c>
      <c r="C296" s="26" t="s">
        <v>79</v>
      </c>
      <c r="D296" s="26"/>
      <c r="E296" s="26"/>
      <c r="F296" s="26"/>
      <c r="G296" s="26"/>
      <c r="H296" s="26" t="s">
        <v>65</v>
      </c>
      <c r="I296" s="26"/>
      <c r="J296" s="26"/>
      <c r="K296" s="26"/>
      <c r="L296" s="26"/>
    </row>
    <row r="297" spans="2:12" x14ac:dyDescent="0.3">
      <c r="B297" s="7" t="s">
        <v>42</v>
      </c>
      <c r="C297" s="8" t="s">
        <v>43</v>
      </c>
      <c r="D297" s="8" t="s">
        <v>44</v>
      </c>
      <c r="E297" s="8" t="s">
        <v>45</v>
      </c>
      <c r="F297" s="8" t="s">
        <v>46</v>
      </c>
      <c r="G297" s="7" t="s">
        <v>47</v>
      </c>
      <c r="H297" s="8" t="s">
        <v>43</v>
      </c>
      <c r="I297" s="8" t="s">
        <v>44</v>
      </c>
      <c r="J297" s="8" t="s">
        <v>45</v>
      </c>
      <c r="K297" s="8" t="s">
        <v>46</v>
      </c>
      <c r="L297" s="7" t="s">
        <v>47</v>
      </c>
    </row>
    <row r="298" spans="2:12" x14ac:dyDescent="0.3">
      <c r="B298">
        <v>1</v>
      </c>
      <c r="C298" s="5">
        <v>480000</v>
      </c>
      <c r="D298" s="5">
        <v>20888</v>
      </c>
      <c r="E298" s="5">
        <v>20888</v>
      </c>
      <c r="F298" s="5">
        <v>0</v>
      </c>
      <c r="G298" s="2">
        <v>480000</v>
      </c>
      <c r="H298" s="5">
        <v>150000</v>
      </c>
      <c r="I298" s="5">
        <v>1030</v>
      </c>
      <c r="J298" s="5">
        <v>1030</v>
      </c>
      <c r="K298" s="5">
        <v>0</v>
      </c>
      <c r="L298" s="2">
        <v>150000</v>
      </c>
    </row>
    <row r="299" spans="2:12" x14ac:dyDescent="0.3">
      <c r="B299">
        <v>2</v>
      </c>
      <c r="C299" s="5">
        <v>480000</v>
      </c>
      <c r="D299" s="5">
        <v>40768.839999999997</v>
      </c>
      <c r="E299" s="5">
        <v>17705</v>
      </c>
      <c r="F299" s="5">
        <v>23063.84</v>
      </c>
      <c r="G299" s="2">
        <v>456936.16</v>
      </c>
      <c r="H299" s="5">
        <v>150000</v>
      </c>
      <c r="I299" s="5">
        <v>5231.16</v>
      </c>
      <c r="J299" s="5">
        <v>1527.55</v>
      </c>
      <c r="K299" s="5">
        <v>3703.61</v>
      </c>
      <c r="L299" s="2">
        <v>146296.39000000001</v>
      </c>
    </row>
    <row r="300" spans="2:12" x14ac:dyDescent="0.3">
      <c r="B300">
        <v>3</v>
      </c>
      <c r="C300" s="5">
        <v>456936.16</v>
      </c>
      <c r="D300" s="5">
        <v>40768.839999999997</v>
      </c>
      <c r="E300" s="5">
        <v>16829.86</v>
      </c>
      <c r="F300" s="5">
        <v>23938.98</v>
      </c>
      <c r="G300" s="2">
        <v>432997.18</v>
      </c>
      <c r="H300" s="5">
        <v>146296.39000000001</v>
      </c>
      <c r="I300" s="5">
        <v>5231.16</v>
      </c>
      <c r="J300" s="5">
        <v>1489.22</v>
      </c>
      <c r="K300" s="5">
        <v>3741.94</v>
      </c>
      <c r="L300" s="2">
        <v>142554.45000000001</v>
      </c>
    </row>
    <row r="301" spans="2:12" x14ac:dyDescent="0.3">
      <c r="B301">
        <v>4</v>
      </c>
      <c r="C301" s="5">
        <v>432997.18</v>
      </c>
      <c r="D301" s="5">
        <v>40768.839999999997</v>
      </c>
      <c r="E301" s="5">
        <v>15921.51</v>
      </c>
      <c r="F301" s="5">
        <v>24847.33</v>
      </c>
      <c r="G301" s="2">
        <v>408149.85</v>
      </c>
      <c r="H301" s="5">
        <v>142554.45000000001</v>
      </c>
      <c r="I301" s="5">
        <v>5231.16</v>
      </c>
      <c r="J301" s="5">
        <v>1450.5</v>
      </c>
      <c r="K301" s="5">
        <v>3780.66</v>
      </c>
      <c r="L301" s="2">
        <v>138773.79</v>
      </c>
    </row>
    <row r="302" spans="2:12" x14ac:dyDescent="0.3">
      <c r="B302">
        <v>5</v>
      </c>
      <c r="C302" s="5">
        <v>408149.85</v>
      </c>
      <c r="D302" s="5">
        <v>40768.839999999997</v>
      </c>
      <c r="E302" s="5">
        <v>14978.7</v>
      </c>
      <c r="F302" s="5">
        <v>25790.14</v>
      </c>
      <c r="G302" s="2">
        <v>382359.71</v>
      </c>
      <c r="H302" s="5">
        <v>138773.79</v>
      </c>
      <c r="I302" s="5">
        <v>5231.16</v>
      </c>
      <c r="J302" s="5">
        <v>1411.37</v>
      </c>
      <c r="K302" s="5">
        <v>3819.79</v>
      </c>
      <c r="L302" s="2">
        <v>134954</v>
      </c>
    </row>
    <row r="303" spans="2:12" x14ac:dyDescent="0.3">
      <c r="B303">
        <v>6</v>
      </c>
      <c r="C303" s="5">
        <v>382359.71</v>
      </c>
      <c r="D303" s="5">
        <v>40768.839999999997</v>
      </c>
      <c r="E303" s="5">
        <v>14000.11</v>
      </c>
      <c r="F303" s="5">
        <v>26768.73</v>
      </c>
      <c r="G303" s="2">
        <v>355590.97</v>
      </c>
      <c r="H303" s="5">
        <v>134954</v>
      </c>
      <c r="I303" s="5">
        <v>5231.16</v>
      </c>
      <c r="J303" s="5">
        <v>1371.84</v>
      </c>
      <c r="K303" s="5">
        <v>3859.32</v>
      </c>
      <c r="L303" s="2">
        <v>131094.68</v>
      </c>
    </row>
    <row r="304" spans="2:12" x14ac:dyDescent="0.3">
      <c r="B304">
        <v>7</v>
      </c>
      <c r="C304" s="5">
        <v>355590.97</v>
      </c>
      <c r="D304" s="5">
        <v>40768.839999999997</v>
      </c>
      <c r="E304" s="5">
        <v>12984.38</v>
      </c>
      <c r="F304" s="5">
        <v>27784.46</v>
      </c>
      <c r="G304" s="2">
        <v>327806.52</v>
      </c>
      <c r="H304" s="5">
        <v>131094.68</v>
      </c>
      <c r="I304" s="5">
        <v>5231.16</v>
      </c>
      <c r="J304" s="5">
        <v>1331.9</v>
      </c>
      <c r="K304" s="5">
        <v>3899.26</v>
      </c>
      <c r="L304" s="2">
        <v>127195.42</v>
      </c>
    </row>
    <row r="305" spans="2:12" x14ac:dyDescent="0.3">
      <c r="B305">
        <v>8</v>
      </c>
      <c r="C305" s="5">
        <v>327806.52</v>
      </c>
      <c r="D305" s="5">
        <v>40768.839999999997</v>
      </c>
      <c r="E305" s="5">
        <v>11930.12</v>
      </c>
      <c r="F305" s="5">
        <v>28838.720000000001</v>
      </c>
      <c r="G305" s="2">
        <v>298967.8</v>
      </c>
      <c r="H305" s="5">
        <v>127195.42</v>
      </c>
      <c r="I305" s="5">
        <v>5231.16</v>
      </c>
      <c r="J305" s="5">
        <v>1291.55</v>
      </c>
      <c r="K305" s="5">
        <v>3939.61</v>
      </c>
      <c r="L305" s="2">
        <v>123255.81</v>
      </c>
    </row>
    <row r="306" spans="2:12" x14ac:dyDescent="0.3">
      <c r="B306">
        <v>9</v>
      </c>
      <c r="C306" s="5">
        <v>298967.8</v>
      </c>
      <c r="D306" s="5">
        <v>40768.839999999997</v>
      </c>
      <c r="E306" s="5">
        <v>10835.86</v>
      </c>
      <c r="F306" s="5">
        <v>29932.98</v>
      </c>
      <c r="G306" s="2">
        <v>269034.81</v>
      </c>
      <c r="H306" s="5">
        <v>123255.81</v>
      </c>
      <c r="I306" s="5">
        <v>5231.16</v>
      </c>
      <c r="J306" s="5">
        <v>1250.78</v>
      </c>
      <c r="K306" s="5">
        <v>3980.38</v>
      </c>
      <c r="L306" s="2">
        <v>119275.43</v>
      </c>
    </row>
    <row r="307" spans="2:12" x14ac:dyDescent="0.3">
      <c r="B307" s="3">
        <v>10</v>
      </c>
      <c r="C307" s="6">
        <v>269034.81</v>
      </c>
      <c r="D307" s="6">
        <v>40768.839999999997</v>
      </c>
      <c r="E307" s="6">
        <v>9700.07</v>
      </c>
      <c r="F307" s="6">
        <v>31068.77</v>
      </c>
      <c r="G307" s="4">
        <v>237966.04</v>
      </c>
      <c r="H307" s="6">
        <v>119275.43</v>
      </c>
      <c r="I307" s="6">
        <v>5231.16</v>
      </c>
      <c r="J307" s="6">
        <v>1209.5899999999999</v>
      </c>
      <c r="K307" s="6">
        <v>4021.57</v>
      </c>
      <c r="L307" s="4">
        <v>115253.85</v>
      </c>
    </row>
    <row r="308" spans="2:12" x14ac:dyDescent="0.3">
      <c r="B308">
        <v>11</v>
      </c>
      <c r="C308" s="5">
        <v>237966.04</v>
      </c>
      <c r="D308" s="5">
        <v>29424</v>
      </c>
      <c r="E308" s="5">
        <v>8521.19</v>
      </c>
      <c r="F308" s="5">
        <v>20902.810000000001</v>
      </c>
      <c r="G308" s="2">
        <v>217063.23</v>
      </c>
      <c r="H308" s="19">
        <v>115253.85</v>
      </c>
      <c r="I308" s="5">
        <v>16576</v>
      </c>
      <c r="J308" s="5">
        <v>6850.77</v>
      </c>
      <c r="K308" s="5">
        <v>9725.23</v>
      </c>
      <c r="L308" s="2">
        <v>105528.62</v>
      </c>
    </row>
    <row r="309" spans="2:12" x14ac:dyDescent="0.3">
      <c r="B309">
        <v>12</v>
      </c>
      <c r="C309" s="5">
        <v>217063.23</v>
      </c>
      <c r="D309" s="5">
        <v>29424</v>
      </c>
      <c r="E309" s="5">
        <v>7728.04</v>
      </c>
      <c r="F309" s="5">
        <v>21695.96</v>
      </c>
      <c r="G309" s="2">
        <v>195367.27</v>
      </c>
      <c r="H309" s="5">
        <v>105528.62</v>
      </c>
      <c r="I309" s="5">
        <v>16576</v>
      </c>
      <c r="J309" s="5">
        <v>6250.94</v>
      </c>
      <c r="K309" s="5">
        <v>10325.06</v>
      </c>
      <c r="L309" s="2">
        <v>95203.57</v>
      </c>
    </row>
    <row r="310" spans="2:12" x14ac:dyDescent="0.3">
      <c r="B310">
        <v>13</v>
      </c>
      <c r="C310" s="5">
        <v>195367.27</v>
      </c>
      <c r="D310" s="5">
        <v>29424</v>
      </c>
      <c r="E310" s="5">
        <v>6904.8</v>
      </c>
      <c r="F310" s="5">
        <v>22519.200000000001</v>
      </c>
      <c r="G310" s="2">
        <v>172848.07</v>
      </c>
      <c r="H310" s="5">
        <v>95203.57</v>
      </c>
      <c r="I310" s="5">
        <v>16576</v>
      </c>
      <c r="J310" s="5">
        <v>5614.12</v>
      </c>
      <c r="K310" s="5">
        <v>10961.88</v>
      </c>
      <c r="L310" s="2">
        <v>84241.69</v>
      </c>
    </row>
    <row r="311" spans="2:12" x14ac:dyDescent="0.3">
      <c r="B311">
        <v>14</v>
      </c>
      <c r="C311" s="5">
        <v>172848.07</v>
      </c>
      <c r="D311" s="5">
        <v>29424</v>
      </c>
      <c r="E311" s="5">
        <v>6050.33</v>
      </c>
      <c r="F311" s="5">
        <v>23373.67</v>
      </c>
      <c r="G311" s="2">
        <v>149474.4</v>
      </c>
      <c r="H311" s="5">
        <v>84241.69</v>
      </c>
      <c r="I311" s="5">
        <v>16576</v>
      </c>
      <c r="J311" s="5">
        <v>4938.01</v>
      </c>
      <c r="K311" s="5">
        <v>11637.99</v>
      </c>
      <c r="L311" s="2">
        <v>72603.7</v>
      </c>
    </row>
    <row r="312" spans="2:12" x14ac:dyDescent="0.3">
      <c r="B312">
        <v>15</v>
      </c>
      <c r="C312" s="5">
        <v>149474.4</v>
      </c>
      <c r="D312" s="5">
        <v>26972</v>
      </c>
      <c r="E312" s="5">
        <v>4767.83</v>
      </c>
      <c r="F312" s="5">
        <v>22204.17</v>
      </c>
      <c r="G312" s="2">
        <v>127270.23</v>
      </c>
      <c r="H312" s="5">
        <v>72603.7</v>
      </c>
      <c r="I312" s="5">
        <v>19028</v>
      </c>
      <c r="J312" s="5">
        <v>4220.2</v>
      </c>
      <c r="K312" s="5">
        <v>14807.79</v>
      </c>
      <c r="L312" s="2">
        <v>57795.91</v>
      </c>
    </row>
    <row r="313" spans="2:12" x14ac:dyDescent="0.3">
      <c r="B313" s="15"/>
      <c r="C313" s="13">
        <f>C298</f>
        <v>480000</v>
      </c>
      <c r="D313" s="16">
        <f>SUM(D298:D312)</f>
        <v>532475.55999999994</v>
      </c>
      <c r="E313" s="13">
        <f>SUM(E298:E312)</f>
        <v>179745.79999999996</v>
      </c>
      <c r="F313" s="13">
        <f>SUM(F298:F312)</f>
        <v>352729.76</v>
      </c>
      <c r="G313" s="14">
        <f>G312</f>
        <v>127270.23</v>
      </c>
      <c r="H313" s="13">
        <f>$H$4</f>
        <v>150000</v>
      </c>
      <c r="I313" s="13">
        <f>SUM(I298:I312)</f>
        <v>133442.44</v>
      </c>
      <c r="J313" s="13">
        <f>SUM(J298:J312)</f>
        <v>41238.339999999997</v>
      </c>
      <c r="K313" s="13">
        <f>SUM(K298:K312)</f>
        <v>92204.090000000026</v>
      </c>
      <c r="L313" s="14">
        <f>L312</f>
        <v>57795.91</v>
      </c>
    </row>
    <row r="314" spans="2:12" x14ac:dyDescent="0.3">
      <c r="B314" s="7"/>
      <c r="C314" s="26" t="s">
        <v>66</v>
      </c>
      <c r="D314" s="26"/>
      <c r="E314" s="26"/>
      <c r="F314" s="26"/>
      <c r="G314" s="26"/>
    </row>
    <row r="315" spans="2:12" x14ac:dyDescent="0.3">
      <c r="B315" s="7" t="s">
        <v>42</v>
      </c>
      <c r="C315" s="8" t="s">
        <v>43</v>
      </c>
      <c r="D315" s="8" t="s">
        <v>44</v>
      </c>
      <c r="E315" s="8" t="s">
        <v>45</v>
      </c>
      <c r="F315" s="8" t="s">
        <v>46</v>
      </c>
      <c r="G315" s="7" t="s">
        <v>47</v>
      </c>
    </row>
    <row r="316" spans="2:12" x14ac:dyDescent="0.3">
      <c r="B316">
        <v>1</v>
      </c>
      <c r="C316" s="5">
        <f t="shared" ref="C316:C330" si="36">C298+H298</f>
        <v>630000</v>
      </c>
      <c r="D316" s="5">
        <f t="shared" ref="D316:D330" si="37">D298+I298</f>
        <v>21918</v>
      </c>
      <c r="E316" s="5">
        <f t="shared" ref="E316:E330" si="38">E298+J298</f>
        <v>21918</v>
      </c>
      <c r="F316" s="5">
        <f t="shared" ref="F316:F330" si="39">F298+K298</f>
        <v>0</v>
      </c>
      <c r="G316" s="2">
        <f t="shared" ref="G316:G330" si="40">G298+L298</f>
        <v>630000</v>
      </c>
    </row>
    <row r="317" spans="2:12" x14ac:dyDescent="0.3">
      <c r="B317">
        <v>2</v>
      </c>
      <c r="C317" s="5">
        <f t="shared" si="36"/>
        <v>630000</v>
      </c>
      <c r="D317" s="5">
        <f t="shared" si="37"/>
        <v>46000</v>
      </c>
      <c r="E317" s="5">
        <f t="shared" si="38"/>
        <v>19232.55</v>
      </c>
      <c r="F317" s="5">
        <f t="shared" si="39"/>
        <v>26767.45</v>
      </c>
      <c r="G317" s="2">
        <f t="shared" si="40"/>
        <v>603232.55000000005</v>
      </c>
    </row>
    <row r="318" spans="2:12" x14ac:dyDescent="0.3">
      <c r="B318">
        <v>3</v>
      </c>
      <c r="C318" s="5">
        <f t="shared" si="36"/>
        <v>603232.55000000005</v>
      </c>
      <c r="D318" s="5">
        <f t="shared" si="37"/>
        <v>46000</v>
      </c>
      <c r="E318" s="5">
        <f t="shared" si="38"/>
        <v>18319.080000000002</v>
      </c>
      <c r="F318" s="5">
        <f t="shared" si="39"/>
        <v>27680.92</v>
      </c>
      <c r="G318" s="2">
        <f t="shared" si="40"/>
        <v>575551.63</v>
      </c>
    </row>
    <row r="319" spans="2:12" x14ac:dyDescent="0.3">
      <c r="B319">
        <v>4</v>
      </c>
      <c r="C319" s="5">
        <f t="shared" si="36"/>
        <v>575551.63</v>
      </c>
      <c r="D319" s="5">
        <f t="shared" si="37"/>
        <v>46000</v>
      </c>
      <c r="E319" s="5">
        <f t="shared" si="38"/>
        <v>17372.010000000002</v>
      </c>
      <c r="F319" s="5">
        <f t="shared" si="39"/>
        <v>28627.99</v>
      </c>
      <c r="G319" s="2">
        <f t="shared" si="40"/>
        <v>546923.64</v>
      </c>
    </row>
    <row r="320" spans="2:12" x14ac:dyDescent="0.3">
      <c r="B320">
        <v>5</v>
      </c>
      <c r="C320" s="5">
        <f t="shared" si="36"/>
        <v>546923.64</v>
      </c>
      <c r="D320" s="5">
        <f t="shared" si="37"/>
        <v>46000</v>
      </c>
      <c r="E320" s="5">
        <f t="shared" si="38"/>
        <v>16390.07</v>
      </c>
      <c r="F320" s="5">
        <f t="shared" si="39"/>
        <v>29609.93</v>
      </c>
      <c r="G320" s="2">
        <f t="shared" si="40"/>
        <v>517313.71</v>
      </c>
    </row>
    <row r="321" spans="2:7" x14ac:dyDescent="0.3">
      <c r="B321">
        <v>6</v>
      </c>
      <c r="C321" s="5">
        <f t="shared" si="36"/>
        <v>517313.71</v>
      </c>
      <c r="D321" s="5">
        <f t="shared" si="37"/>
        <v>46000</v>
      </c>
      <c r="E321" s="5">
        <f t="shared" si="38"/>
        <v>15371.95</v>
      </c>
      <c r="F321" s="5">
        <f t="shared" si="39"/>
        <v>30628.05</v>
      </c>
      <c r="G321" s="2">
        <f t="shared" si="40"/>
        <v>486685.64999999997</v>
      </c>
    </row>
    <row r="322" spans="2:7" x14ac:dyDescent="0.3">
      <c r="B322">
        <v>7</v>
      </c>
      <c r="C322" s="5">
        <f t="shared" si="36"/>
        <v>486685.64999999997</v>
      </c>
      <c r="D322" s="5">
        <f t="shared" si="37"/>
        <v>46000</v>
      </c>
      <c r="E322" s="5">
        <f t="shared" si="38"/>
        <v>14316.279999999999</v>
      </c>
      <c r="F322" s="5">
        <f t="shared" si="39"/>
        <v>31683.72</v>
      </c>
      <c r="G322" s="2">
        <f t="shared" si="40"/>
        <v>455001.94</v>
      </c>
    </row>
    <row r="323" spans="2:7" x14ac:dyDescent="0.3">
      <c r="B323">
        <v>8</v>
      </c>
      <c r="C323" s="5">
        <f t="shared" si="36"/>
        <v>455001.94</v>
      </c>
      <c r="D323" s="5">
        <f t="shared" si="37"/>
        <v>46000</v>
      </c>
      <c r="E323" s="5">
        <f t="shared" si="38"/>
        <v>13221.67</v>
      </c>
      <c r="F323" s="5">
        <f t="shared" si="39"/>
        <v>32778.33</v>
      </c>
      <c r="G323" s="2">
        <f t="shared" si="40"/>
        <v>422223.61</v>
      </c>
    </row>
    <row r="324" spans="2:7" x14ac:dyDescent="0.3">
      <c r="B324">
        <v>9</v>
      </c>
      <c r="C324" s="5">
        <f t="shared" si="36"/>
        <v>422223.61</v>
      </c>
      <c r="D324" s="5">
        <f t="shared" si="37"/>
        <v>46000</v>
      </c>
      <c r="E324" s="5">
        <f t="shared" si="38"/>
        <v>12086.640000000001</v>
      </c>
      <c r="F324" s="5">
        <f t="shared" si="39"/>
        <v>33913.360000000001</v>
      </c>
      <c r="G324" s="2">
        <f t="shared" si="40"/>
        <v>388310.24</v>
      </c>
    </row>
    <row r="325" spans="2:7" x14ac:dyDescent="0.3">
      <c r="B325" s="3">
        <v>10</v>
      </c>
      <c r="C325" s="6">
        <f t="shared" si="36"/>
        <v>388310.24</v>
      </c>
      <c r="D325" s="6">
        <f t="shared" si="37"/>
        <v>46000</v>
      </c>
      <c r="E325" s="6">
        <f t="shared" si="38"/>
        <v>10909.66</v>
      </c>
      <c r="F325" s="6">
        <f t="shared" si="39"/>
        <v>35090.340000000004</v>
      </c>
      <c r="G325" s="4">
        <f t="shared" si="40"/>
        <v>353219.89</v>
      </c>
    </row>
    <row r="326" spans="2:7" x14ac:dyDescent="0.3">
      <c r="B326">
        <v>11</v>
      </c>
      <c r="C326" s="5">
        <f t="shared" si="36"/>
        <v>353219.89</v>
      </c>
      <c r="D326" s="5">
        <f t="shared" si="37"/>
        <v>46000</v>
      </c>
      <c r="E326" s="5">
        <f t="shared" si="38"/>
        <v>15371.960000000001</v>
      </c>
      <c r="F326" s="5">
        <f t="shared" si="39"/>
        <v>30628.04</v>
      </c>
      <c r="G326" s="2">
        <f t="shared" si="40"/>
        <v>322591.84999999998</v>
      </c>
    </row>
    <row r="327" spans="2:7" x14ac:dyDescent="0.3">
      <c r="B327">
        <v>12</v>
      </c>
      <c r="C327" s="5">
        <f t="shared" si="36"/>
        <v>322591.84999999998</v>
      </c>
      <c r="D327" s="5">
        <f t="shared" si="37"/>
        <v>46000</v>
      </c>
      <c r="E327" s="5">
        <f t="shared" si="38"/>
        <v>13978.98</v>
      </c>
      <c r="F327" s="5">
        <f t="shared" si="39"/>
        <v>32021.019999999997</v>
      </c>
      <c r="G327" s="2">
        <f t="shared" si="40"/>
        <v>290570.83999999997</v>
      </c>
    </row>
    <row r="328" spans="2:7" x14ac:dyDescent="0.3">
      <c r="B328">
        <v>13</v>
      </c>
      <c r="C328" s="5">
        <f t="shared" si="36"/>
        <v>290570.83999999997</v>
      </c>
      <c r="D328" s="5">
        <f t="shared" si="37"/>
        <v>46000</v>
      </c>
      <c r="E328" s="5">
        <f t="shared" si="38"/>
        <v>12518.92</v>
      </c>
      <c r="F328" s="5">
        <f t="shared" si="39"/>
        <v>33481.08</v>
      </c>
      <c r="G328" s="2">
        <f t="shared" si="40"/>
        <v>257089.76</v>
      </c>
    </row>
    <row r="329" spans="2:7" x14ac:dyDescent="0.3">
      <c r="B329">
        <v>14</v>
      </c>
      <c r="C329" s="5">
        <f t="shared" si="36"/>
        <v>257089.76</v>
      </c>
      <c r="D329" s="5">
        <f t="shared" si="37"/>
        <v>46000</v>
      </c>
      <c r="E329" s="5">
        <f t="shared" si="38"/>
        <v>10988.34</v>
      </c>
      <c r="F329" s="5">
        <f t="shared" si="39"/>
        <v>35011.659999999996</v>
      </c>
      <c r="G329" s="2">
        <f t="shared" si="40"/>
        <v>222078.09999999998</v>
      </c>
    </row>
    <row r="330" spans="2:7" x14ac:dyDescent="0.3">
      <c r="B330" s="3">
        <v>15</v>
      </c>
      <c r="C330" s="6">
        <f t="shared" si="36"/>
        <v>222078.09999999998</v>
      </c>
      <c r="D330" s="6">
        <f t="shared" si="37"/>
        <v>46000</v>
      </c>
      <c r="E330" s="6">
        <f t="shared" si="38"/>
        <v>8988.0299999999988</v>
      </c>
      <c r="F330" s="6">
        <f t="shared" si="39"/>
        <v>37011.96</v>
      </c>
      <c r="G330" s="4">
        <f t="shared" si="40"/>
        <v>185066.14</v>
      </c>
    </row>
    <row r="331" spans="2:7" x14ac:dyDescent="0.3">
      <c r="B331">
        <v>16</v>
      </c>
      <c r="C331" s="5">
        <v>185066.14</v>
      </c>
      <c r="D331" s="5">
        <v>46000</v>
      </c>
      <c r="E331" s="5">
        <v>10407.790000000001</v>
      </c>
      <c r="F331" s="5">
        <v>35592.21</v>
      </c>
      <c r="G331" s="2">
        <v>149473.93</v>
      </c>
    </row>
    <row r="332" spans="2:7" x14ac:dyDescent="0.3">
      <c r="B332">
        <v>17</v>
      </c>
      <c r="C332" s="5">
        <v>149473.93</v>
      </c>
      <c r="D332" s="5">
        <v>46000</v>
      </c>
      <c r="E332" s="5">
        <v>8212.5400000000009</v>
      </c>
      <c r="F332" s="5">
        <v>37787.46</v>
      </c>
      <c r="G332" s="2">
        <v>111686.47</v>
      </c>
    </row>
    <row r="333" spans="2:7" x14ac:dyDescent="0.3">
      <c r="B333">
        <v>18</v>
      </c>
      <c r="C333" s="5">
        <v>111686.47</v>
      </c>
      <c r="D333" s="5">
        <v>46000</v>
      </c>
      <c r="E333" s="5">
        <v>5881.89</v>
      </c>
      <c r="F333" s="5">
        <v>40118.11</v>
      </c>
      <c r="G333" s="2">
        <v>71568.350000000006</v>
      </c>
    </row>
    <row r="334" spans="2:7" x14ac:dyDescent="0.3">
      <c r="B334">
        <v>19</v>
      </c>
      <c r="C334" s="5">
        <v>71568.350000000006</v>
      </c>
      <c r="D334" s="5">
        <v>46000</v>
      </c>
      <c r="E334" s="5">
        <v>3407.49</v>
      </c>
      <c r="F334" s="5">
        <v>42592.51</v>
      </c>
      <c r="G334" s="2">
        <v>28975.85</v>
      </c>
    </row>
    <row r="335" spans="2:7" x14ac:dyDescent="0.3">
      <c r="B335">
        <v>20</v>
      </c>
      <c r="C335" s="5">
        <v>28975.85</v>
      </c>
      <c r="D335" s="5">
        <v>29773.599999999999</v>
      </c>
      <c r="E335" s="5">
        <v>797.75</v>
      </c>
      <c r="F335" s="5">
        <v>28975.85</v>
      </c>
      <c r="G335" s="2">
        <v>0</v>
      </c>
    </row>
    <row r="336" spans="2:7" x14ac:dyDescent="0.3">
      <c r="B336" s="12"/>
      <c r="C336" s="13">
        <f>C316</f>
        <v>630000</v>
      </c>
      <c r="D336" s="13">
        <f>SUM(D316:D335)</f>
        <v>879691.6</v>
      </c>
      <c r="E336" s="13">
        <f>SUM(E316:E335)</f>
        <v>249691.60000000006</v>
      </c>
      <c r="F336" s="13">
        <f>SUM(F316:F335)</f>
        <v>629999.99000000011</v>
      </c>
      <c r="G336" s="14">
        <f>G335</f>
        <v>0</v>
      </c>
    </row>
    <row r="338" spans="3:17" x14ac:dyDescent="0.3">
      <c r="C338" s="10"/>
      <c r="D338" s="10"/>
      <c r="E338" s="10"/>
      <c r="F338" s="10"/>
      <c r="G338" s="2"/>
      <c r="H338" s="10"/>
      <c r="I338" s="10"/>
      <c r="J338" s="10"/>
      <c r="K338" s="10"/>
      <c r="L338" s="2"/>
      <c r="M338" s="10"/>
      <c r="N338" s="10"/>
      <c r="O338" s="10"/>
      <c r="P338" s="10"/>
      <c r="Q338" s="2"/>
    </row>
    <row r="339" spans="3:17" x14ac:dyDescent="0.3">
      <c r="C339" s="10"/>
      <c r="D339" s="10"/>
      <c r="E339" s="10"/>
      <c r="F339" s="10"/>
      <c r="G339" s="2"/>
      <c r="H339" s="10"/>
      <c r="I339" s="10"/>
      <c r="J339" s="10"/>
      <c r="K339" s="10"/>
      <c r="L339" s="2"/>
      <c r="M339" s="10"/>
      <c r="N339" s="10"/>
      <c r="O339" s="10"/>
      <c r="P339" s="10"/>
      <c r="Q339" s="2"/>
    </row>
    <row r="340" spans="3:17" x14ac:dyDescent="0.3">
      <c r="C340" s="10"/>
      <c r="D340" s="10"/>
      <c r="E340" s="10"/>
      <c r="F340" s="10"/>
      <c r="G340" s="2"/>
      <c r="H340" s="10"/>
      <c r="I340" s="10"/>
      <c r="J340" s="10"/>
      <c r="K340" s="10"/>
      <c r="L340" s="2"/>
      <c r="M340" s="10"/>
      <c r="N340" s="10"/>
      <c r="O340" s="10"/>
      <c r="P340" s="10"/>
      <c r="Q340" s="2"/>
    </row>
    <row r="341" spans="3:17" x14ac:dyDescent="0.3">
      <c r="C341" s="10"/>
      <c r="D341" s="10"/>
      <c r="E341" s="10"/>
      <c r="F341" s="10"/>
      <c r="G341" s="2"/>
      <c r="H341" s="10"/>
      <c r="I341" s="10"/>
      <c r="J341" s="10"/>
      <c r="K341" s="10"/>
      <c r="L341" s="2"/>
      <c r="M341" s="10"/>
      <c r="N341" s="10"/>
      <c r="O341" s="10"/>
      <c r="P341" s="10"/>
      <c r="Q341" s="2"/>
    </row>
    <row r="342" spans="3:17" x14ac:dyDescent="0.3">
      <c r="C342" s="10"/>
      <c r="D342" s="10"/>
      <c r="E342" s="10"/>
      <c r="F342" s="10"/>
      <c r="G342" s="2"/>
      <c r="H342" s="10"/>
      <c r="I342" s="10"/>
      <c r="J342" s="10"/>
      <c r="K342" s="10"/>
      <c r="L342" s="2"/>
      <c r="M342" s="10"/>
      <c r="N342" s="10"/>
      <c r="O342" s="10"/>
      <c r="P342" s="10"/>
      <c r="Q342" s="2"/>
    </row>
    <row r="343" spans="3:17" x14ac:dyDescent="0.3">
      <c r="C343" s="10"/>
      <c r="D343" s="10"/>
      <c r="E343" s="10"/>
      <c r="F343" s="10"/>
      <c r="G343" s="2"/>
      <c r="H343" s="10"/>
      <c r="I343" s="10"/>
      <c r="J343" s="10"/>
      <c r="K343" s="10"/>
      <c r="L343" s="2"/>
      <c r="M343" s="10"/>
      <c r="N343" s="10"/>
      <c r="O343" s="10"/>
      <c r="P343" s="10"/>
      <c r="Q343" s="2"/>
    </row>
    <row r="344" spans="3:17" x14ac:dyDescent="0.3">
      <c r="C344" s="10"/>
      <c r="D344" s="10"/>
      <c r="E344" s="10"/>
      <c r="F344" s="10"/>
      <c r="G344" s="2"/>
      <c r="H344" s="10"/>
      <c r="I344" s="10"/>
      <c r="J344" s="10"/>
      <c r="K344" s="10"/>
      <c r="L344" s="2"/>
      <c r="M344" s="10"/>
      <c r="N344" s="10"/>
      <c r="O344" s="10"/>
      <c r="P344" s="10"/>
      <c r="Q344" s="2"/>
    </row>
    <row r="345" spans="3:17" x14ac:dyDescent="0.3">
      <c r="C345" s="10"/>
      <c r="D345" s="10"/>
      <c r="E345" s="10"/>
      <c r="F345" s="10"/>
      <c r="G345" s="2"/>
      <c r="H345" s="10"/>
      <c r="I345" s="10"/>
      <c r="J345" s="10"/>
      <c r="K345" s="10"/>
      <c r="L345" s="2"/>
      <c r="M345" s="10"/>
      <c r="N345" s="10"/>
      <c r="O345" s="10"/>
      <c r="P345" s="10"/>
      <c r="Q345" s="2"/>
    </row>
    <row r="346" spans="3:17" x14ac:dyDescent="0.3">
      <c r="C346" s="10"/>
      <c r="D346" s="10"/>
      <c r="E346" s="10"/>
      <c r="F346" s="10"/>
      <c r="G346" s="2"/>
      <c r="H346" s="10"/>
      <c r="I346" s="10"/>
      <c r="J346" s="10"/>
      <c r="K346" s="10"/>
      <c r="L346" s="2"/>
      <c r="M346" s="10"/>
      <c r="N346" s="10"/>
      <c r="O346" s="10"/>
      <c r="P346" s="10"/>
      <c r="Q346" s="2"/>
    </row>
    <row r="347" spans="3:17" x14ac:dyDescent="0.3">
      <c r="C347" s="10"/>
      <c r="D347" s="10"/>
      <c r="E347" s="10"/>
      <c r="F347" s="10"/>
      <c r="G347" s="2"/>
      <c r="H347" s="10"/>
      <c r="I347" s="10"/>
      <c r="J347" s="10"/>
      <c r="K347" s="10"/>
      <c r="L347" s="2"/>
      <c r="M347" s="10"/>
      <c r="N347" s="10"/>
      <c r="O347" s="10"/>
      <c r="P347" s="10"/>
      <c r="Q347" s="2"/>
    </row>
    <row r="348" spans="3:17" x14ac:dyDescent="0.3">
      <c r="C348" s="10"/>
      <c r="D348" s="10"/>
      <c r="E348" s="10"/>
      <c r="F348" s="10"/>
      <c r="G348" s="2"/>
      <c r="H348" s="10"/>
      <c r="I348" s="10"/>
      <c r="J348" s="10"/>
      <c r="K348" s="10"/>
      <c r="L348" s="2"/>
      <c r="M348" s="10"/>
      <c r="N348" s="10"/>
      <c r="O348" s="10"/>
      <c r="P348" s="10"/>
      <c r="Q348" s="2"/>
    </row>
    <row r="349" spans="3:17" x14ac:dyDescent="0.3">
      <c r="C349" s="10"/>
      <c r="D349" s="10"/>
      <c r="E349" s="10"/>
      <c r="F349" s="10"/>
      <c r="G349" s="2"/>
      <c r="H349" s="10"/>
      <c r="I349" s="10"/>
      <c r="J349" s="10"/>
      <c r="K349" s="10"/>
      <c r="L349" s="2"/>
      <c r="M349" s="10"/>
      <c r="N349" s="10"/>
      <c r="O349" s="10"/>
      <c r="P349" s="10"/>
      <c r="Q349" s="2"/>
    </row>
    <row r="350" spans="3:17" x14ac:dyDescent="0.3">
      <c r="C350" s="10"/>
      <c r="D350" s="10"/>
      <c r="E350" s="10"/>
      <c r="F350" s="10"/>
      <c r="G350" s="2"/>
      <c r="H350" s="10"/>
      <c r="I350" s="10"/>
      <c r="J350" s="10"/>
      <c r="K350" s="10"/>
      <c r="L350" s="2"/>
      <c r="M350" s="10"/>
      <c r="N350" s="10"/>
      <c r="O350" s="10"/>
      <c r="P350" s="10"/>
      <c r="Q350" s="2"/>
    </row>
    <row r="351" spans="3:17" x14ac:dyDescent="0.3">
      <c r="C351" s="10"/>
      <c r="D351" s="10"/>
      <c r="E351" s="10"/>
      <c r="F351" s="10"/>
      <c r="G351" s="2"/>
      <c r="H351" s="10"/>
      <c r="I351" s="10"/>
      <c r="J351" s="10"/>
      <c r="K351" s="10"/>
      <c r="L351" s="2"/>
      <c r="M351" s="10"/>
      <c r="N351" s="10"/>
      <c r="O351" s="10"/>
      <c r="P351" s="10"/>
      <c r="Q351" s="2"/>
    </row>
    <row r="352" spans="3:17" x14ac:dyDescent="0.3">
      <c r="C352" s="10"/>
      <c r="D352" s="10"/>
      <c r="E352" s="10"/>
      <c r="F352" s="10"/>
      <c r="G352" s="2"/>
      <c r="H352" s="10"/>
      <c r="I352" s="10"/>
      <c r="J352" s="10"/>
      <c r="K352" s="10"/>
      <c r="L352" s="2"/>
      <c r="M352" s="10"/>
      <c r="N352" s="10"/>
      <c r="O352" s="10"/>
      <c r="P352" s="10"/>
      <c r="Q352" s="2"/>
    </row>
    <row r="353" spans="3:17" x14ac:dyDescent="0.3">
      <c r="C353" s="10"/>
      <c r="D353" s="10"/>
      <c r="E353" s="10"/>
      <c r="F353" s="10"/>
      <c r="G353" s="2"/>
      <c r="H353" s="10"/>
      <c r="I353" s="10"/>
      <c r="J353" s="10"/>
      <c r="K353" s="10"/>
      <c r="L353" s="2"/>
      <c r="M353" s="10"/>
      <c r="N353" s="10"/>
      <c r="O353" s="10"/>
      <c r="P353" s="10"/>
      <c r="Q353" s="2"/>
    </row>
    <row r="354" spans="3:17" x14ac:dyDescent="0.3">
      <c r="C354" s="10"/>
      <c r="D354" s="10"/>
      <c r="E354" s="10"/>
      <c r="F354" s="10"/>
      <c r="G354" s="2"/>
      <c r="H354" s="10"/>
      <c r="I354" s="10"/>
      <c r="J354" s="10"/>
      <c r="K354" s="10"/>
      <c r="L354" s="2"/>
      <c r="M354" s="10"/>
      <c r="N354" s="10"/>
      <c r="O354" s="10"/>
      <c r="P354" s="10"/>
      <c r="Q354" s="2"/>
    </row>
    <row r="355" spans="3:17" x14ac:dyDescent="0.3">
      <c r="C355" s="10"/>
      <c r="D355" s="10"/>
      <c r="E355" s="10"/>
      <c r="F355" s="10"/>
      <c r="G355" s="2"/>
      <c r="H355" s="10"/>
      <c r="I355" s="10"/>
      <c r="J355" s="10"/>
      <c r="K355" s="10"/>
      <c r="L355" s="2"/>
      <c r="M355" s="10"/>
      <c r="N355" s="10"/>
      <c r="O355" s="10"/>
      <c r="P355" s="10"/>
      <c r="Q355" s="2"/>
    </row>
    <row r="356" spans="3:17" x14ac:dyDescent="0.3">
      <c r="C356" s="10"/>
      <c r="D356" s="10"/>
      <c r="E356" s="10"/>
      <c r="F356" s="10"/>
      <c r="G356" s="2"/>
      <c r="H356" s="10"/>
      <c r="I356" s="10"/>
      <c r="J356" s="10"/>
      <c r="K356" s="10"/>
      <c r="L356" s="2"/>
      <c r="M356" s="10"/>
      <c r="N356" s="10"/>
      <c r="O356" s="10"/>
      <c r="P356" s="10"/>
      <c r="Q356" s="2"/>
    </row>
    <row r="372" spans="2:2" x14ac:dyDescent="0.3">
      <c r="B372" s="9" t="s">
        <v>55</v>
      </c>
    </row>
    <row r="374" spans="2:2" x14ac:dyDescent="0.3">
      <c r="B374" s="9" t="s">
        <v>56</v>
      </c>
    </row>
  </sheetData>
  <mergeCells count="21">
    <mergeCell ref="C104:G104"/>
    <mergeCell ref="H104:L104"/>
    <mergeCell ref="C127:G127"/>
    <mergeCell ref="C2:G2"/>
    <mergeCell ref="H2:L2"/>
    <mergeCell ref="C20:G20"/>
    <mergeCell ref="C51:G51"/>
    <mergeCell ref="H51:L51"/>
    <mergeCell ref="C75:G75"/>
    <mergeCell ref="C155:G155"/>
    <mergeCell ref="H155:L155"/>
    <mergeCell ref="C173:G173"/>
    <mergeCell ref="C204:G204"/>
    <mergeCell ref="H204:L204"/>
    <mergeCell ref="C296:G296"/>
    <mergeCell ref="H296:L296"/>
    <mergeCell ref="C314:G314"/>
    <mergeCell ref="C222:G222"/>
    <mergeCell ref="C252:G252"/>
    <mergeCell ref="H252:L252"/>
    <mergeCell ref="C270:G270"/>
  </mergeCells>
  <hyperlinks>
    <hyperlink ref="C2:G2" r:id="rId1" display="500k€ mit 3,91%, 10k€ Sondert., 15J Zinsb., 12M Bereitstellungsfr." xr:uid="{C0C1B216-100E-A743-8B24-0D9D37DC2409}"/>
    <hyperlink ref="B372" r:id="rId2" xr:uid="{57649C75-BD0B-F84A-ADA5-A3884AA15B72}"/>
    <hyperlink ref="B374" r:id="rId3" xr:uid="{D0B9B2B3-A923-BA43-B857-3F81236D9F54}"/>
    <hyperlink ref="C127:G127" r:id="rId4" display="Gesamt (und Rest mit 6%)" xr:uid="{2CE13874-5602-6D46-A6FD-C8D6BD41FD77}"/>
    <hyperlink ref="H2:L2" r:id="rId5" display="150k€ mit 1,06% KfW, 10J Zinsb., 35 Jahre Laufzeit - danach 6% für 5J mit Sondert." xr:uid="{15DC9BB3-228B-4B48-AF74-75F1A3FB2335}"/>
    <hyperlink ref="C20:G20" r:id="rId6" display="Gesamt (und Rest mit 6%)" xr:uid="{79E4ECDC-840F-AF46-9EB4-21BF50B9E109}"/>
    <hyperlink ref="H14" r:id="rId7" display="https://www.zinsen-berechnen.de/hypothekenrechner.php?paramid=jllu0k3ln7" xr:uid="{C18F0BC1-108B-5447-8EC3-310D3CBF6622}"/>
    <hyperlink ref="C51:G51" r:id="rId8" display="500k€ mit 4,03%, 10k€ Sondert., 30J Zinsb., 12M Bereitstellungsfr." xr:uid="{64D1E5FC-6511-E44A-AF87-C20F9750D958}"/>
    <hyperlink ref="H51:L51" r:id="rId9" display="150k€ mit 0,83% KfW, 10J Zinsb., 35 Jahre Laufzeit - danach 5% für 5J" xr:uid="{7550CE64-40A6-FB40-94BF-0C5F08E19AD1}"/>
    <hyperlink ref="H63" r:id="rId10" display="https://www.zinsen-berechnen.de/hypothekenrechner.php?paramid=ag9kxbf10a" xr:uid="{2844DE44-4CBE-7548-9ED9-F860B682C247}"/>
    <hyperlink ref="H104:L104" r:id="rId11" display="150k€ mit 1,06% KfW, 35 Jahre Laufzeit" xr:uid="{B46C37F0-8CBC-2B44-8EE8-D2325F77B633}"/>
    <hyperlink ref="C104:G104" r:id="rId12" display="500k€ mit 4,1%, 10k€ Sondert., 20J Zinsb., 24M Bereitstellungsfr." xr:uid="{05CF2BA8-F67B-B042-A2D8-226367C3FE78}"/>
    <hyperlink ref="H116" r:id="rId13" display="https://www.zinsen-berechnen.de/hypothekenrechner.php?paramid=glpttozrx0" xr:uid="{7AAC2FE8-C8F3-3B46-885B-2607270EDB79}"/>
    <hyperlink ref="C155:G155" r:id="rId14" display="500k€ mit 3,81%, 10k€ Sondert., 15J Zinsb., 12M Bereitstellungsfr." xr:uid="{0B3F1920-FB78-5A45-8209-B3595FA890C4}"/>
    <hyperlink ref="H155:L155" r:id="rId15" display="150k€ mit 1,06% KfW, 35 Jahre Laufzeit" xr:uid="{3135BBF6-8CF1-134B-9DA9-BEDE633E778B}"/>
    <hyperlink ref="C173:G173" r:id="rId16" display="Gesamt (und Rest mit 6%)" xr:uid="{AC9DA874-1619-394B-B8CB-BDD366F78823}"/>
    <hyperlink ref="H167" r:id="rId17" display="https://www.zinsen-berechnen.de/hypothekenrechner.php?paramid=qk7p1alk0o" xr:uid="{DAEA5A42-80AB-DF47-BEB5-7B5EA3D7F281}"/>
    <hyperlink ref="C204:G204" r:id="rId18" display="492k€ mit 3,76%, 12k€ Sondert., 15J Zinsb., 12M Bereitstellungsfr." xr:uid="{9D7408C1-F02B-4D49-A874-983D0A996812}"/>
    <hyperlink ref="H204:L204" r:id="rId19" display="150k€ mit 1,06% KfW, 35 Jahre Laufzeit" xr:uid="{8DEBFDD2-4A7C-6946-8B03-72D89F68067B}"/>
    <hyperlink ref="C222:G222" r:id="rId20" display="Gesamt (und Rest mit 6%)" xr:uid="{B634433C-C6ED-E644-B2F1-DD3DFF39DD2A}"/>
    <hyperlink ref="H216" r:id="rId21" display="https://www.zinsen-berechnen.de/hypothekenrechner.php?paramid=3k6ol0pdcu" xr:uid="{C4C12618-467C-8B46-9CD3-46B9EBEA4C68}"/>
    <hyperlink ref="C252:G252" r:id="rId22" display="492k€ mit 3,81%, 12k€ Sondert., 15J Zinsb., 12M Bereitstellungsfr." xr:uid="{5B576B16-3C7B-DA4A-B7D6-5EB299F7A977}"/>
    <hyperlink ref="H252:L252" r:id="rId23" display="150k€ mit 1,06% KfW, 35 Jahre Laufzeit" xr:uid="{E4C3D4CC-0CB9-4944-B161-55502ACABB5F}"/>
    <hyperlink ref="C270:G270" r:id="rId24" display="Gesamt (und Rest mit 6%)" xr:uid="{020BA2B1-8119-FE48-AE93-13304D12048A}"/>
    <hyperlink ref="H264" r:id="rId25" display="https://www.zinsen-berechnen.de/hypothekenrechner.php?paramid=2lial5lxsb" xr:uid="{329633CD-89AD-FF4A-B065-40CACFF5B1D2}"/>
    <hyperlink ref="C296:G296" r:id="rId26" display="480k€ mit 3,82%, 11k€ Sondert., 15J Zinsb., 12M Bereitstellungsfr." xr:uid="{C5723BE1-90CE-A04A-B4DC-E42260D61448}"/>
    <hyperlink ref="H296:L296" r:id="rId27" display="150k€ mit 1,06% KfW, 35 Jahre Laufzeit" xr:uid="{4E99D37B-CCF3-C649-B1AB-94A0B3343AD4}"/>
    <hyperlink ref="C314:G314" r:id="rId28" display="Gesamt (und Rest mit 6%)" xr:uid="{14A5B323-0314-9341-B9BD-22FC8CD5B7E7}"/>
    <hyperlink ref="H308" r:id="rId29" display="https://www.zinsen-berechnen.de/hypothekenrechner.php?paramid=p49jztv9oh" xr:uid="{A6CCF95A-C96D-0445-8C4C-F621D3CCB46F}"/>
  </hyperlinks>
  <pageMargins left="0.7" right="0.7" top="0.75" bottom="0.75" header="0.3" footer="0.3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Der etwas andere Vergleich</vt:lpstr>
      <vt:lpstr>Finanzierung (old)</vt:lpstr>
      <vt:lpstr>Finanzierung - WORST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Spaniol</dc:creator>
  <cp:keywords/>
  <dc:description/>
  <cp:lastModifiedBy>Martin Spaniol</cp:lastModifiedBy>
  <cp:revision/>
  <dcterms:created xsi:type="dcterms:W3CDTF">2022-07-23T08:48:15Z</dcterms:created>
  <dcterms:modified xsi:type="dcterms:W3CDTF">2024-11-23T13:56:03Z</dcterms:modified>
  <cp:category/>
  <cp:contentStatus/>
</cp:coreProperties>
</file>